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seap\Transparencia\Transparencia_DT_Art.55LTAIPEAM\Fr. XXXIV_DT_Art.55.LTAIPEAM\34G_DT_2021\34G_DT_30.06.2021\"/>
    </mc:Choice>
  </mc:AlternateContent>
  <xr:revisionPtr revIDLastSave="0" documentId="13_ncr:1_{3191F90D-B0CB-45DD-816E-9EEA2047A423}" xr6:coauthVersionLast="36" xr6:coauthVersionMax="36" xr10:uidLastSave="{00000000-0000-0000-0000-000000000000}"/>
  <bookViews>
    <workbookView xWindow="0" yWindow="0" windowWidth="18675" windowHeight="106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81029"/>
</workbook>
</file>

<file path=xl/calcChain.xml><?xml version="1.0" encoding="utf-8"?>
<calcChain xmlns="http://schemas.openxmlformats.org/spreadsheetml/2006/main">
  <c r="AB174" i="1" l="1"/>
  <c r="AB172" i="1"/>
  <c r="AB171" i="1"/>
  <c r="AB167" i="1"/>
  <c r="AB166" i="1"/>
  <c r="AB165" i="1"/>
  <c r="AB164" i="1"/>
  <c r="AB162" i="1"/>
  <c r="AB161" i="1"/>
  <c r="AB157" i="1"/>
  <c r="AB152" i="1"/>
  <c r="AB147" i="1"/>
  <c r="AB143" i="1"/>
  <c r="AB140" i="1"/>
  <c r="AB139" i="1"/>
  <c r="AB138" i="1"/>
  <c r="AB137" i="1"/>
  <c r="AB136" i="1"/>
  <c r="AB135" i="1"/>
  <c r="AB134" i="1"/>
  <c r="AB133" i="1"/>
  <c r="AB132" i="1"/>
  <c r="AB131" i="1"/>
  <c r="AB130" i="1"/>
  <c r="AB129" i="1"/>
  <c r="AB128"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1" i="1"/>
  <c r="AB80" i="1"/>
  <c r="AB79" i="1"/>
  <c r="AB78" i="1"/>
  <c r="AB76" i="1"/>
  <c r="AB75" i="1"/>
  <c r="AB74" i="1"/>
  <c r="AB73" i="1"/>
  <c r="AB72" i="1"/>
  <c r="AB70" i="1"/>
  <c r="AB69" i="1"/>
  <c r="AB68" i="1"/>
  <c r="AB67" i="1"/>
  <c r="AB66" i="1"/>
  <c r="AB65" i="1"/>
  <c r="AB64" i="1"/>
  <c r="AB63" i="1"/>
  <c r="AB62" i="1"/>
  <c r="AB61" i="1"/>
  <c r="AB60" i="1"/>
  <c r="AB58" i="1"/>
  <c r="AB57" i="1"/>
  <c r="AB56" i="1"/>
  <c r="AB55" i="1"/>
  <c r="AB54" i="1"/>
  <c r="AB53" i="1"/>
  <c r="AB52" i="1"/>
  <c r="AB51"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alcChain>
</file>

<file path=xl/sharedStrings.xml><?xml version="1.0" encoding="utf-8"?>
<sst xmlns="http://schemas.openxmlformats.org/spreadsheetml/2006/main" count="4917" uniqueCount="853">
  <si>
    <t>45074</t>
  </si>
  <si>
    <t>TÍTULO</t>
  </si>
  <si>
    <t>NOMBRE CORTO</t>
  </si>
  <si>
    <t>DESCRIPCIÓN</t>
  </si>
  <si>
    <t>Inventario_Inventario de bienes inmuebles</t>
  </si>
  <si>
    <t>LTAIPEAM55FXXXIV-G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</si>
  <si>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</si>
  <si>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</si>
  <si>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</si>
  <si>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</si>
  <si>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</si>
  <si>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</si>
  <si>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</si>
  <si>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</si>
  <si>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</si>
  <si>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365982</t>
  </si>
  <si>
    <t>366006</t>
  </si>
  <si>
    <t>366007</t>
  </si>
  <si>
    <t>365986</t>
  </si>
  <si>
    <t>365977</t>
  </si>
  <si>
    <t>365998</t>
  </si>
  <si>
    <t>366010</t>
  </si>
  <si>
    <t>365978</t>
  </si>
  <si>
    <t>365979</t>
  </si>
  <si>
    <t>365993</t>
  </si>
  <si>
    <t>365988</t>
  </si>
  <si>
    <t>365985</t>
  </si>
  <si>
    <t>365989</t>
  </si>
  <si>
    <t>365983</t>
  </si>
  <si>
    <t>365987</t>
  </si>
  <si>
    <t>365984</t>
  </si>
  <si>
    <t>365999</t>
  </si>
  <si>
    <t>365980</t>
  </si>
  <si>
    <t>366000</t>
  </si>
  <si>
    <t>366001</t>
  </si>
  <si>
    <t>366002</t>
  </si>
  <si>
    <t>366003</t>
  </si>
  <si>
    <t>365996</t>
  </si>
  <si>
    <t>365994</t>
  </si>
  <si>
    <t>365995</t>
  </si>
  <si>
    <t>365981</t>
  </si>
  <si>
    <t>366011</t>
  </si>
  <si>
    <t>365991</t>
  </si>
  <si>
    <t>366004</t>
  </si>
  <si>
    <t>365992</t>
  </si>
  <si>
    <t>365990</t>
  </si>
  <si>
    <t>366008</t>
  </si>
  <si>
    <t>365976</t>
  </si>
  <si>
    <t>366005</t>
  </si>
  <si>
    <t>366009</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</si>
  <si>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</si>
  <si>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</si>
  <si>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</si>
  <si>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</si>
  <si>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</si>
  <si>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</si>
  <si>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</si>
  <si>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</si>
  <si>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</si>
  <si>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</si>
  <si>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</si>
  <si>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</si>
  <si>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</si>
  <si>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</si>
  <si>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</si>
  <si>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</si>
  <si>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</si>
  <si>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</si>
  <si>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</si>
  <si>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</si>
  <si>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</si>
  <si>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</si>
  <si>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</si>
  <si>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</si>
  <si>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</si>
  <si>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</si>
  <si>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</si>
  <si>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</si>
  <si>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</si>
  <si>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</si>
  <si>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</si>
  <si>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</si>
  <si>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</si>
  <si>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</si>
  <si>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</si>
  <si>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</si>
  <si>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</si>
  <si>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</si>
  <si>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</si>
  <si>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</si>
  <si>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</si>
  <si>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</si>
  <si>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</si>
  <si>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</si>
  <si>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</si>
  <si>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</si>
  <si>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</si>
  <si>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</si>
  <si>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</si>
  <si>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</si>
  <si>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</si>
  <si>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</si>
  <si>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</si>
  <si>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</si>
  <si>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</si>
  <si>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</si>
  <si>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</si>
  <si>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</si>
  <si>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</si>
  <si>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</si>
  <si>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</si>
  <si>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</si>
  <si>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</si>
  <si>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</si>
  <si>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</si>
  <si>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</si>
  <si>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</si>
  <si>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</si>
  <si>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</si>
  <si>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</si>
  <si>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</si>
  <si>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</si>
  <si>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</si>
  <si>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</si>
  <si>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</si>
  <si>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</si>
  <si>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</si>
  <si>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</si>
  <si>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</si>
  <si>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</si>
  <si>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</si>
  <si>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</si>
  <si>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</si>
  <si>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</si>
  <si>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</si>
  <si>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</si>
  <si>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</si>
  <si>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</si>
  <si>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</si>
  <si>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</si>
  <si>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</si>
  <si>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</si>
  <si>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</si>
  <si>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</si>
  <si>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</si>
  <si>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</si>
  <si>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</si>
  <si>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</si>
  <si>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</si>
  <si>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</si>
  <si>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</si>
  <si>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</si>
  <si>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</si>
  <si>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</si>
  <si>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</si>
  <si>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</si>
  <si>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</si>
  <si>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</si>
  <si>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</si>
  <si>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</si>
  <si>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</si>
  <si>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</si>
  <si>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</si>
  <si>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</si>
  <si>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</si>
  <si>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</si>
  <si>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</si>
  <si>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</si>
  <si>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</si>
  <si>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</si>
  <si>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</si>
  <si>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</si>
  <si>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</si>
  <si>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</si>
  <si>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</si>
  <si>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</si>
  <si>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</si>
  <si>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</si>
  <si>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</si>
  <si>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</si>
  <si>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</si>
  <si>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</si>
  <si>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</si>
  <si>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</si>
  <si>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</si>
  <si>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</si>
  <si>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</si>
  <si>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</si>
  <si>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</si>
  <si>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</si>
  <si>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LOTE 15, manzana 1, uso habitacional</t>
  </si>
  <si>
    <t>Comisión Ciudadana de Agua Potable y Alcantarillado del Municipio de Aguascalientes</t>
  </si>
  <si>
    <t>SIN NOMBRE</t>
  </si>
  <si>
    <t>sin número</t>
  </si>
  <si>
    <t>FRACC. MISION  JUAN PABLO II</t>
  </si>
  <si>
    <t>0001</t>
  </si>
  <si>
    <t>AGUASCALIENTES</t>
  </si>
  <si>
    <t>001</t>
  </si>
  <si>
    <t>01</t>
  </si>
  <si>
    <t>el inmueble se ubica en el territorio nacional</t>
  </si>
  <si>
    <t>Infraestructura Hidráulica</t>
  </si>
  <si>
    <t>DACION EN PAGO</t>
  </si>
  <si>
    <t>NUM. 4, FOJAS 79, LIBRO 7575, SECCION I</t>
  </si>
  <si>
    <t>https://is.gd/AxEKAK</t>
  </si>
  <si>
    <t>Dirección Administrativa</t>
  </si>
  <si>
    <t>Control Patrimonial</t>
  </si>
  <si>
    <t>Es un predio de uso habitacional con una superficie de 200 m2, identificado en el VICEA como L: 16, M: 1 con una superficie cartográfica de 198.132813 m2 y se ubica en la acera NorEste de la calle Karol Wojtyla a 40 m al sureste donde desemboca la calle Cracovia. En la Columna AB: Valor catastral o último avalúo del inmueble, se capturó el valor catastral según el documento expedido el 10 de enero de 2020 con folio de trámite AC0012019000068</t>
  </si>
  <si>
    <t>Lote 16, manzana 25, uso no habitacional</t>
  </si>
  <si>
    <t xml:space="preserve">Canteras de San José </t>
  </si>
  <si>
    <t>Comodato</t>
  </si>
  <si>
    <t>Escritura N° 42025 y Volumen N° CMLXXX otorgado por el Lic. Moisés Rodríguez Santillán Notario Público número 28 de los del estado en ejercicio y la CCAPAMA como Comodatario, celebrado el 13 de marzo de 2012</t>
  </si>
  <si>
    <t>Es un predio de uso no habitacional con una superficie de 160 m2, identificado en el VICEA como L: 16, M: 25 con una superficie cartográfica de 161.59.4849 m2 y con el número oficial 122 de la calle de los pelícanos y se ubica en la acera nor-poniente de la vialidad citada y entre ésta del Fraccionamiento Villas de la Cantera y la calle jalostotitlán del Fraccionamiento Canteras de San José. En la Columna AB: Valor catastral o último avalúo del inmueble, se capturó el valor catastral según el documento expedido el 15 de enero de 2020 con folio de trámite AC0012019000104</t>
  </si>
  <si>
    <t>LOTE 16,manzana 1, uso habitacional</t>
  </si>
  <si>
    <t>Es un predio de uso habitacional con una superficie de 200 m2, identificado en el VICEA como l: 17, M: 1 con una superficie cartográfica de 197.628174 m2 y se ubica en la acera NorEste de la calle Karol Wojtyla a 30 m al sureste donde desemboca la calle cracovia. En la Columna AB: Valor catastral o último avalúo del inmueble, se capturó el valor catastral según el documento expedido el 10 de enero de 2020 con folio de trámite AC0012019000069</t>
  </si>
  <si>
    <t>LOTE 17, manzana 1, uso habitacional</t>
  </si>
  <si>
    <t>Es un predio de uso habitacional con una superficie de 200 m2, identificado en el VICEA como L: 18, M: 1 con una superficie cartográfica de 197.125488 m2 y se ubica en la acera NorEste de la calle Karol Wojtyla a 20 m al sureste donde desemboca la calle Cracovia.En la Columna AB: Valor catastral o último avalúo del inmueble, se capturó el valor catastral según el documento expedido el 10 de enero de 2019 con folio de trámite AC0012019000070</t>
  </si>
  <si>
    <t>LOTE 18, manzana 1, uso habitacional</t>
  </si>
  <si>
    <t>Es un predio de uso habitacional con una superficie de 200 m2, identificado en el VICEA como L: 19, M: 1 con una superficie cartográfica de 196.621582 m2 y se ubica en la acera NorEste de la calle Karol Wojtyla a 10 m al sureste donde desemboca la calle Cracovia. En la Columna AB: Valor catastral o último avalúo del inmueble, se capturó el valor catastral según el documento expedido el 10 de enero de 2020 con folio de trámite AC0012019000071</t>
  </si>
  <si>
    <t>LOTE 19,manzana 1, uso habitacional</t>
  </si>
  <si>
    <t>Es un predio de uso habitacional con una superficie de 262 m2 identificado en el VICEA como L: 20, M: 1 con una superficie cartográfica de 254.85437 m2 y se ubica en la acera NorEste de la calle Karol Wojtyla frente a la desembocadura de la calle Cracovía. En la Columna AB: Valor catastral o último avalúo del inmueble, se capturó el valor catastral según el documento expedido el 10 de enero de 2019 con folio de trámite AC0012019000072</t>
  </si>
  <si>
    <t>LOTE 21, Manzana 5, uso comercial</t>
  </si>
  <si>
    <t>AV. SAN SEBASTIAN</t>
  </si>
  <si>
    <t>FRACC. SAN SEBASTIAN</t>
  </si>
  <si>
    <t>NUM. 26, FOJAS 309, LIBRO 6881, SECCION I</t>
  </si>
  <si>
    <t>Es un predio de uso comercial en el lote 21 de la manzana 5, con una superficie de 363.15 m2, identificado en el VICEA con una superficie cartográfica de 352.883423 m2 y con el número 204 y se ubica en Av. San Sebastián No. 204 a 10 m al norte de la calle Paseo del Señor del Encino Norte del Fraccionamiento San Sebastián.En la Columna AB: Valor catastral o último avalúo del inmueble, se capturó el valor catastral según documento expedido el 15 de enero de 2019 con número de trámite AC00120190000103.</t>
  </si>
  <si>
    <t>Lote 82, manzana 7,uso comercial</t>
  </si>
  <si>
    <t>CALLE SANTA ISABEL</t>
  </si>
  <si>
    <t>Es un predio de juso comercial es el lote 82 de la manzana 7 con una superficie de 90 m2, identificado en el VICEA con una superficie cartográfica de 90.614746 m2 al sur del lote con número oficial 133, se ubica en la calle Santa Isabel No. 137 entre calle san Martín de porres y paseo del Señor del Encino Sur, del fraccionamiento San sebastián. En la Columna AB: Valor catastral o último avalúo del inmueble, se capturó el valor catastral según el documento expedido el 10 de enero de 2019 con folio de trámite AC0012019000066</t>
  </si>
  <si>
    <t>LOTE 83, manzana 7, uso comercial</t>
  </si>
  <si>
    <t>Es un predio de uso comercial, es el lote 83 de la manzana 7 con una superficie de 90 m2, identificado en el VICEA con una superficie cartográfica de 96.444946 m2 entre los lotes con números oficiales 133 y 141, y se ubica en la calle Santa Isabel 135 entre calles San Martín de porres y paseo del Señor del Encino sur, del Fraccionamiento San Sebastián. En la Columna AB: Valor catastral o último avalúo del inmueble, se capturó el valor catastral según el documento expedido el 10 de enero de 2019 con folio de trámite AC0012019000067</t>
  </si>
  <si>
    <t>P-001</t>
  </si>
  <si>
    <t>de la Convención Poniente</t>
  </si>
  <si>
    <t>Guadalupe Posada</t>
  </si>
  <si>
    <t>Acta 74/2007 de Cabildo del 05 de marzo del 2007</t>
  </si>
  <si>
    <t xml:space="preserve">El predio se ubica en la acera oriente de la Av. De la Convención Poniente y entre las calles Amador Román al sur y José María Estrada al Norte. En la Columna AB: Valor catastral o último avalúo del inmueble, se capturó el valor catastral según el croquis elaborado en campo con fecha 4 de septiembre de 1995 que consigna un área de 306.038 m2 </t>
  </si>
  <si>
    <t>P-002</t>
  </si>
  <si>
    <t xml:space="preserve">Federico García Lorca </t>
  </si>
  <si>
    <t>frente al 538</t>
  </si>
  <si>
    <t>Moderno</t>
  </si>
  <si>
    <t xml:space="preserve">El predio se ubica en la acera oriente de la calle Federico García Lorca frente al No.538 y entre las bocacalles: Juan de Dios Peza al sur y Salvador Díaz Mirón al Norte. En la Columna AB: Valor catastral o último avalúo del inmueble, se capturó el valor catastral según el croquis elaborado en campo con fecha 4 de septiembre de 1995 que consigna un área de 98 m2 </t>
  </si>
  <si>
    <t>P-003</t>
  </si>
  <si>
    <t>Alameda</t>
  </si>
  <si>
    <t>Parque La Pona</t>
  </si>
  <si>
    <t xml:space="preserve">El predio se ubica en la parte sur del Parque La Pona, esto es, al norte de la Prolongación Alameda entre las calles Beethoven al poniente y Av. Aguascalientes al Oriente. En la Columna AB: Valor catastral o último avalúo del inmueble, se capturó el valor catastral según el croquis elaborado en campo con fecha febrero de 1998 que consigna un área de 1244 m2 </t>
  </si>
  <si>
    <t>P-004</t>
  </si>
  <si>
    <t>REPUBLICA DE NICARAGUA.</t>
  </si>
  <si>
    <t>SANTA ELENA</t>
  </si>
  <si>
    <t>PRESCRIPCION POSITIVA</t>
  </si>
  <si>
    <t>NUM. 34, S/N DE FOJA, LIBRO NUM. 161, FRACCION IV</t>
  </si>
  <si>
    <t xml:space="preserve">En la Columna AB: Valor catastral o último avalúo del inmueble, se capturó el valor catastral según el croquis elaborado en campo con fecha 12 de junio de 1998 que consigna un área de 240 m2 </t>
  </si>
  <si>
    <t>P-005</t>
  </si>
  <si>
    <t>sin nombre</t>
  </si>
  <si>
    <t>Parque Ecológico México</t>
  </si>
  <si>
    <t xml:space="preserve">El predio se ubica en la parte central del Parque Ecológico México en la parte norte del camino central que corre de norte a sur. En la Columna AB: Valor catastral o último avalúo del inmueble, se capturó según el croquis elaborado en campo con fecha 4 de septiembre de 1995 que consigna un área de 400 m2 </t>
  </si>
  <si>
    <t>P-006</t>
  </si>
  <si>
    <t>Aguascalientes Norte</t>
  </si>
  <si>
    <t>Parras</t>
  </si>
  <si>
    <t>El predio se ubica sobre el camellón de la Av. Aguascalientes Norte entre la Calle Moscatel al poniente y la calle Cava al Oriente. En la Columna AB: Valor catastral o último avalúo del inmueble, se capturó el valor catastral según el croquis elaborado en campo con fecha 4 de septiembre de 1995 que consigna un área de 154 m2</t>
  </si>
  <si>
    <t>P-009</t>
  </si>
  <si>
    <t>Ojocaliente</t>
  </si>
  <si>
    <t>Municipio Libre</t>
  </si>
  <si>
    <t>El predio se ubica al oriente de la Av. Ojocaliente entre las calles Los Campos al sur y Av. Miguel Ángel Barberena Vega al norte. En la Columna AB: Valor catastral o último avalúo del inmueble, se capturó el valor catastral según el croquis elaborado en campo con fecha 4 de septiembre de 1995 que consigna un área de 80 m2</t>
  </si>
  <si>
    <t>P-010</t>
  </si>
  <si>
    <t>Paseo de la Asución</t>
  </si>
  <si>
    <t>Jardines de la Asunción</t>
  </si>
  <si>
    <t>El predio se ubica en el camellón de la Av. Paseo de la Asunción entre las calles Hernando Martell al poniente y Juan B. Orozco al Oriente. En la Columna AB: Valor catastral o último avalúo del inmueble, se capturó el valor catastral según  el croquis elaborado en campo con fecha 4 de septiembre de 1995 que consigna un área de 352 m2</t>
  </si>
  <si>
    <t>P-011</t>
  </si>
  <si>
    <t>Escudo</t>
  </si>
  <si>
    <t>El predio se ubica al Norte de la calle Escudo, esto es, en la margen derecha del arroyo El Riego entre las calles La Loma al poniente y la Av. Poliducto. En la Columna AB: Valor catastral o último avalúo del inmueble, se capturó el valor catastral según el croquis elaborado en campo con fecha 4 de septiembre de 1995 que consigna un área de 366 m2</t>
  </si>
  <si>
    <t>P-012</t>
  </si>
  <si>
    <t>El predio se ubica en la calle Chihuahua 250 frente a la bocacalle de la calle Tabasco. En la Columna AB: Valor catastral o último avalúo del inmueble, se capturó el valor catastral según  el croquis elaborado en campo con fecha 4 de septiembre de 1995 que consigna un área de 220 m2</t>
  </si>
  <si>
    <t>P-013</t>
  </si>
  <si>
    <t>Fuente de las Cibeles</t>
  </si>
  <si>
    <t>Jardines de la Luz</t>
  </si>
  <si>
    <t>El predio se ubica en la acera oriente de la calle Fuente de las Cibeles entre la Av. Convención al norte y la calle Jadines de Babilonia al sur. En la Columna AB: Valor catastral o último avalúo del inmueble, se capturó el valor catastral según el croquis elaborado en campo con fecha 4 de septiembre de 1995 que consigna un área de 390 m2</t>
  </si>
  <si>
    <t>P-014</t>
  </si>
  <si>
    <t>Héroe Militar</t>
  </si>
  <si>
    <t>El predio se ubica en la acera sur de la calle Héroe Militar entre las calles Derechos Humanos al poniente y Seguridad Social al oriente. En la Columna AB: Valor catastral o último avalúo del inmueble, se capturó el valor catastral según el croquis elaborado en campo con fecha 4 de septiembre de 1995 que consigna un área de 331.20 m2</t>
  </si>
  <si>
    <t>P-014A Zona Militar 2</t>
  </si>
  <si>
    <t>Contrato de Comodato Condicionado No. IEA.DJ.CONT.467/2018 otorgado por el Instituto de Educación de Aguascalientes como Comodante y la CCAPAMA como Comodatario, celebrado el 10 de diciembre del 2018</t>
  </si>
  <si>
    <t>El predio con una superficie de 185.5461 m2 se ubica en el extremo oriente del predio de la Escuela Primaria "Otto Granados Roldán" sita la acera sur de la calle Héroe Militar S/N, del Fracc. Municipio Libre casi esq. con la calle Seguridad Social y al lado poniente del predio donde se ubica un Tanque Elevado de Acero denominado: TR-009.  En la Columna AB: Valor catastral o último avalúo del inmueble, se capturó el valor catastral según la Ley de Ingresos del Municipio de Aguascalientes para el Ejercicio Fiscal del Año 2019</t>
  </si>
  <si>
    <t>P-016</t>
  </si>
  <si>
    <t>Mandarina</t>
  </si>
  <si>
    <t>Ojo de Agua Infonavit</t>
  </si>
  <si>
    <t>El predio se ubica en el extremo sur oriente del circuito Mandarina al interior de la Unidad Habitacional Ojo de Agua Infonavit. En la Columna AB: Valor catastral o último avalúo del inmueble, se capturó el valor catastral según el croquis elaborado en campo con fecha junio de 1998 que consigna un área de 364.28 m2</t>
  </si>
  <si>
    <t>P-017</t>
  </si>
  <si>
    <t>A. García Cubas</t>
  </si>
  <si>
    <t>Infonavit IV Centenario</t>
  </si>
  <si>
    <t xml:space="preserve">El predio se ubica al oriente de la calle A. García Cubas entre el retorno Agustín Corona al sur y Av. De los Fundadores al norte. En la Columna AB: Valor catastral o último avalúo del inmueble, se capturó el valor catastral según el croquis elaborado en campo con fecha febrero de 1998 que consigna un área de 397.10 m2 </t>
  </si>
  <si>
    <t>P-018</t>
  </si>
  <si>
    <t>Adolfo López Mateos</t>
  </si>
  <si>
    <t>Bona Gens</t>
  </si>
  <si>
    <t xml:space="preserve">El predio se ubica al sur de la Av. Adolfo López Mateos Oriente entre las calles Vía Láctea al poniente y Tanyveth al oriente. En la Columna AB: Valor catastral o último avalúo del inmueble, se capturó el valor catastral según el croquis elaborado en campo con fecha 23 de noviembre de 1993 que consigna un área de 131.75 m2 </t>
  </si>
  <si>
    <t>P-019</t>
  </si>
  <si>
    <t>Héroes</t>
  </si>
  <si>
    <t xml:space="preserve">El predio se ubica bajo la superficie del camellón central entre las calles Teniente Juan de la Barrera al Poniente y Fernando Montes de Oca al Oriente. En la Columna AB: Valor catastral o último avalúo del inmueble, se capturó el valor catastral según el croquis elaborado en campo con fecha 26 de noviembre de 1993 que consigna un área de 47.09 m2 </t>
  </si>
  <si>
    <t>P-020</t>
  </si>
  <si>
    <t>CALLE JERONIMO JIMENEZ</t>
  </si>
  <si>
    <t>RANCHO DE LAS TROJES DE ALONSO</t>
  </si>
  <si>
    <t>COMPRA - VENTA</t>
  </si>
  <si>
    <t>NUM. 69, FOJAS 493, DEL LIBRO 3110, SECCION I</t>
  </si>
  <si>
    <t>En la Columna AB: Valor catastral o último avalúo del inmueble, se capturó el valor catastral según  el croquis elaborado en campo con fecha junio de 1998 que consigna un área de 199.61 m2</t>
  </si>
  <si>
    <t>P-021 (Pozo: P-137 FdeS)</t>
  </si>
  <si>
    <t>De la Naturaleza</t>
  </si>
  <si>
    <t>Lomas del Ajedrez</t>
  </si>
  <si>
    <t>El predio se ubica en el extremo sur de la Av. De la Naturaleza Norte casi esq. Con Av. Del Rey. En la Columna AB: Valor catastral o último avalúo del inmueble, se capturó el valor catastral según  el croquis elaborado en campo con fecha 4 de septiembre de 1995 que consigna un área de 49.34 m2</t>
  </si>
  <si>
    <t>P-022 (Pozo: P-022A)</t>
  </si>
  <si>
    <t>Camino al Cóbano</t>
  </si>
  <si>
    <t>C.T.M.</t>
  </si>
  <si>
    <t>El predio se ubica al lado norte de la escuela secundaria Leyes de Reforma sobre el camino al Cóbano y al poniente de la Av. Solidaridad. En la Columna AB: Valor catastral o último avalúo del inmueble, se capturó el valor catastral según el croquis elaborado en campo con fecha 30 de diciembre de 1998 que consigna un área de 81.70 m2</t>
  </si>
  <si>
    <t>P-023</t>
  </si>
  <si>
    <t>CALLE ENRIQUE ESTRADA</t>
  </si>
  <si>
    <t>COLONIA GREMIAL</t>
  </si>
  <si>
    <t>DEMANDA DE INFORMACION AD- PERPETUAM  PRESCRIPCION POSITIVA</t>
  </si>
  <si>
    <t>NUM. 28, FOJAS 175, LIBRO 184, SECCION 4</t>
  </si>
  <si>
    <t>En la Columna AB: Valor catastral o último avalúo del inmueble, se capturó el valor catastral según  el croquis elaborado en campo con fecha 27 de noviembre de 1986 que consigna un área de 543.75 m2</t>
  </si>
  <si>
    <t>P-025A Primavera 2</t>
  </si>
  <si>
    <t>Gran Avenida</t>
  </si>
  <si>
    <t>Primavera</t>
  </si>
  <si>
    <t>Contrato de Comodato Condicionado No. DJ-054/18  otorgado por el Municipio de Aguascalientes como Comodante y la CCAPAMA como Comodatario, celebrado el 17 de diciembre del 2018</t>
  </si>
  <si>
    <t>El predio con una superficie de 152.738 m2 se ubica en la parte central-sur del Jardín Primavera, ubicado en la acera poniente de la calle Gran Avenida, frente al lado sur de la desembocadura de la calle Coronel Jesús R. Macías, en la Col. Primavera. En la Columna AB: Valor catastral o último avalúo del inmueble, se capturó el valor catastral según la Ley de Ingresos del Municipio de Aguascalientes para el Ejercicio Fiscal del Año 2020</t>
  </si>
  <si>
    <t>P-028</t>
  </si>
  <si>
    <t>Miravalle</t>
  </si>
  <si>
    <t>El predio se ubica en área anexa a oficina del Servicio Postal Mexicano entre las calles Alberto M. del Valle al sur y Miguel Ruelas al norte. En la Columna AB: Valor catastral o último avalúo del inmueble, se capturó el valor catastral según el croquis elaborado en campo con fecha noviembre de 1993 que consigna un área de 200 m2</t>
  </si>
  <si>
    <t>P-029_</t>
  </si>
  <si>
    <t>LAS CUMBRES</t>
  </si>
  <si>
    <t>NUM. 54, FOJAS 453, DEL LIBRO 3277, SECCION I</t>
  </si>
  <si>
    <t>En la Columna AB: Valor catastral o último avalúo del inmueble, se capturó el valor catastral según el croquis elaborado en campo con fecha 4 de septiembre de 1995 que consigna un área de 305.72 m2</t>
  </si>
  <si>
    <t>P-031A</t>
  </si>
  <si>
    <t>De Loto</t>
  </si>
  <si>
    <t>Los Laureles</t>
  </si>
  <si>
    <t>El predio se ubica en la acera oriente en el extremo sur de la calle de Loto esq. Con prolongación calle San José, al poniente de la calle del Laurel Poniente. En la Columna AB: Valor catastral o último avalúo del inmueble, se capturó el valor catastral según la Ley de Ingresos del Municipio de Aguascalientes para el Ejercicio Fiscal del Año 2020</t>
  </si>
  <si>
    <t>P-032B Fátima 4</t>
  </si>
  <si>
    <t>Valle de Guadalupe</t>
  </si>
  <si>
    <t>Fátima</t>
  </si>
  <si>
    <t>Contrato de Comodato Condicionado No. DJ-064/2018 otorgado por el Municipio de Aguascalientes como Comodante y la CCAPAMA como Comodatario, celebrado el 17 de diciembre del 2018</t>
  </si>
  <si>
    <t>El predio con una superficie de 408.581 m2 se ubica en la acera poniente de la calle Valle de Guadalupe, precisamente, en la esquina surponiente que forman esta calle con la calle San José de los Reynoso de la Colonia Fátima. En la Columna AB: Valor catastral o último avalúo del inmueble, se capturó el valor catastral según la Ley de Ingresos del Municipio de Aguascalientes para el Ejercicio Fiscal del Año 2020</t>
  </si>
  <si>
    <t>P-032N (Pozo: P-032A)</t>
  </si>
  <si>
    <t>El predio se ubica en área arbolada, en la esquina sur-poniente que forman las calles San José de los Reynoso y Valle de Guadalupe. En la Columna AB: Valor catastral o último avalúo del inmueble, se capturó el valor catastral según el oficio elaborado el 23 de septiembre del 2002 dirigido al Ing. Roberto Alfonso Amador Director general de CCAPAMA que consigna un área de 600 m2</t>
  </si>
  <si>
    <t>P-033 (Pozo: P-033A)</t>
  </si>
  <si>
    <t>Ojo de Agua Fovissste 1a. Sección</t>
  </si>
  <si>
    <t>El predio se ubica en área de parque recreativo entre las calles Héroe de Nacozari Sur al Poniente, calle Casa Blanca al Sur y Calle Sinaloa al Oriente y con acceso en acera poniente de la calle Sinaloa.En la Columna AB: Valor catastral o último avalúo del inmueble, se capturó el valor catastral según el croquis elaborado en campo con fecha 4 de septiembre de 1995 que consigna un área de 92.93 m2</t>
  </si>
  <si>
    <t>P-034</t>
  </si>
  <si>
    <t>Madrid esq. Santander</t>
  </si>
  <si>
    <t>El Dorado 2a Sección</t>
  </si>
  <si>
    <t>El predio y acceso se ubica en la cuchilla que forman la calle Madrid y el extremo poniente de la calle Santander, al poniente de la Av. de los Maestros. En la Columna AB: Valor catastral o último avalúo del inmueble, se capturó el valor catastral según la declaración para el pago del impuesto sobre adquisición de inmuebles realizada el 22 de septiembre de 1996 que consigna un área de 470 m2</t>
  </si>
  <si>
    <t>P-036</t>
  </si>
  <si>
    <t>Petróleos Mexicanos</t>
  </si>
  <si>
    <t>del Carmen</t>
  </si>
  <si>
    <t>El predio y acceso se ubica en la calle Petróleos Mexicanos en la cuchilla que forma con el extremo poniente de la calle Jesús Bernal, al poniente de la Prol. de la calle Libertad. En la Columna AB: Valor catastral o último avalúo del inmueble, se capturó el valor catastral según el croquis elaborado en campo con fecha 4 de septiembre de 1995 que consigna un área de 200 m2</t>
  </si>
  <si>
    <t>P-037</t>
  </si>
  <si>
    <t>Instalaciones de la Feria Nacional de San Marcos</t>
  </si>
  <si>
    <t>El predio se ubica al poniente del Hotel Fiesta Americana y la Av. Adolfo López Mateos. En la Columna AB: Valor catastral o último avalúo del inmueble, se capturó el valor catastral según el croquis elaborado en campo que consigna un área de 226.29 m2</t>
  </si>
  <si>
    <t>P-038 (Pozo: P-038A)</t>
  </si>
  <si>
    <t>Pilar Blanco Infonavit</t>
  </si>
  <si>
    <t>El predio se ubica la acera oriente de la Av. Paseo de la Asunción entre la prolongación andador del Potro al norte y la prolongación de Andador del Corsel al sur. A una cuadra al norte de la Av. Siglo XXI sur. En la Columna AB: Valor catastral o último avalúo del inmueble, se capturó el valor catastral según el croquis elaborado en campo que consigna un área de 425 m2</t>
  </si>
  <si>
    <t>P-039</t>
  </si>
  <si>
    <t>PREDIO RUSTICO DENOMINADO LAS CUMBRES</t>
  </si>
  <si>
    <t>DONACION</t>
  </si>
  <si>
    <t>NUM. 65, FOJAS -, LIBRO 2265, SECCION i</t>
  </si>
  <si>
    <t>En la Columna AB: Valor catastral o último avalúo del inmueble, se capturó el valor catastral según la Ley de Ingresos del Municipio de Aguascalientes para el Ejercicio Fiscal del Año 2020</t>
  </si>
  <si>
    <t>P-041</t>
  </si>
  <si>
    <t>Las Violetas</t>
  </si>
  <si>
    <t>El predio se ubica al lado sur-oriente de Las Violetas, al lado norte de camino sin nombre al cual se accesa por la prolongación de la carretera 110 que conduce del Fracc. Morelos I a la comunidad los Arellano.</t>
  </si>
  <si>
    <t>P-042A Reserva Rancho Santa Mónica</t>
  </si>
  <si>
    <t>Mediterráneo</t>
  </si>
  <si>
    <t>Rancho Santa Mónica</t>
  </si>
  <si>
    <t>Contrato de Comodato Condicionado Otorgado por el Municipio de Aguascalientes como Comodante y la CCAPAMA como Comodatario, celebrado el 11 de septiembre del 2017 y entregado a este S.O., como Comodatario, con oficio DAJ/846/2018 de fecha 11 de Octubre de 2018, sobre el Predio con Cuenta Catastral 01000000090304000</t>
  </si>
  <si>
    <t>El predio con una superficie de 1,098.46 m2 se ubica en Area Sur Oriente del fraccionamiento Rancho Santa Mónica, esto es, en la Acera Oriente del extremo Sur de la Avenida Mediterráneo donde inicia la calle Alfredo Reyes Velázquez que conduce a San Francisco del Arenal II. En la Columna AB: Valor catastral o último avalúo del inmueble, se capturó el valor catastral según la Ley de Ingresos del Municipio de Aguascalientes para el Ejercicio Fiscal del Año 2020</t>
  </si>
  <si>
    <t>P-044</t>
  </si>
  <si>
    <t>Antonio Nava Castillo</t>
  </si>
  <si>
    <t>Jesús Terán Peredo</t>
  </si>
  <si>
    <t>Acta 47/2006 de Cabildo del 08 de mayo del 2006</t>
  </si>
  <si>
    <t>El predio se encuentra entre la bocacalle de Silvano Barba González al Nor-Este y la Prol. Olivos al Poniente. En la Columna AB: Valor catastral o último avalúo del inmueble, se capturó el valor catastral según según el croquis elaborado en campo con fecha 13 de julio de 2004 que consigna un área de 67.1 m2</t>
  </si>
  <si>
    <t>P-044N (Pozo: P-044A)</t>
  </si>
  <si>
    <t>El predio se ubica al poniente de la parte centro del camino denominado Ojocaliente que comunica el Sector Encino de Villa de Nuestra Señora de la Asunción y el extremo poniente del Fracc. Pensadores Mexicanos. En la Columna AB: Valor catastral o último avalúo del inmueble, se capturó el valor catastral según la Ley de Ingresos del Municipio de Aguascalientes para el Ejercicio Fiscal del Año 2020</t>
  </si>
  <si>
    <t>P-045</t>
  </si>
  <si>
    <t>Héroe de Nacozari Norte</t>
  </si>
  <si>
    <t>Las Hadas</t>
  </si>
  <si>
    <t>El predio se ubica en la cuchilla que se forma con la intersección de la Av. Héroe de Nacozari Norte y el acceso del Blvd. A Zacatecas, al lado norte de la calle Arco de la Libertad. En la Columna AB: Valor catastral o último avalúo del inmueble, se capturó el valor catastral según el croquis elaborado en campo con fecha agosto de 1997 que consigna un área de 212,95 m2</t>
  </si>
  <si>
    <t>P-046 (Pozo: P-046A)</t>
  </si>
  <si>
    <t>Silvestre Gómez</t>
  </si>
  <si>
    <t>Unidad Ganadera</t>
  </si>
  <si>
    <t>El predio se ubica en la esquina poniente que forman las calles Silvestre Gómez y Calle 7. En la Columna AB: Valor catastral o último avalúo del inmueble, se capturó el valor catastral según la Ley de Ingresos del Municipio de Aguascalientes para el Ejercicio Fiscal del Año 2020</t>
  </si>
  <si>
    <t>P-048</t>
  </si>
  <si>
    <t>del Pozo</t>
  </si>
  <si>
    <t>Villas de la Cantera</t>
  </si>
  <si>
    <t>El predio se ubica en la acera sur-poniente de la calle del Pozo entre las calles del Rocío y del Agua Zarca. En la Columna AB: Valor catastral o último avalúo del inmueble, se capturó el valor catastral según el croquis elaborado en campo que consigna un área de 400 m2</t>
  </si>
  <si>
    <t>P-049</t>
  </si>
  <si>
    <t>Nazario Ortiz Garza</t>
  </si>
  <si>
    <t>Lic. Benito Juárez Indeco</t>
  </si>
  <si>
    <t>El predio se ubica en el extremo sur-oriente de la Unidad Habitacional y su acceso se encuentra en el carril norte de la Av. Nazario Ortiz Garza, frente a la bocacalle Aguascalientes del Fracc. Santa Anita 2a sección, a 100 metros de la Av. Aguascalientes Oriente. En la Columna AB: Valor catastral o último avalúo del inmueble, se capturó el valor catastral según  el croquis elaborado en campo con fecha 4 de septiembre de 1995 que consigna un área de 521.82 m2</t>
  </si>
  <si>
    <t>P-050A</t>
  </si>
  <si>
    <t>Miguel Ramos Arispe</t>
  </si>
  <si>
    <t>Insurgentes</t>
  </si>
  <si>
    <t>El predio se ubica en la esquina nor-poniente que forman las calles Gral. Julián Medina al sur y Miguel Ramos Arispe al oriente. En la Columna AB: Valor catastral o último avalúo del inmueble, se capturó el valor catastral según el croquis elaborado en campo que consigna un área de 366.12 m2</t>
  </si>
  <si>
    <t>P-051A La Soledad y Servidumbre Líneas Eléctrica y de Conducción</t>
  </si>
  <si>
    <t>FRACC. SANTA TERESA</t>
  </si>
  <si>
    <t>NUM. 18, FOJAS 433, LIBRO 7072, SECCION I</t>
  </si>
  <si>
    <t>El predio con una superficie de 913 m2, identificado en el VICEA con una superficie cartográfica de 935,14978 m2 se encuentra anexo al lindero oriente de la Colonia la Soledad entre la calle Tenacatita y la calle Santos Degollado y el acceso, de solo 03.73 m de ancho, es en el extremo Nor-Oriente de la esquina que forman las calles Santos Degollado y Cihuatlán de la misma Colonia. En la Columna AB : Valor Catastral o último avalúo del inmueble , se capturó el valor catastral según el documento expedido el 10 de enero de 2019 con folio de trámite AC0012019000073.</t>
  </si>
  <si>
    <t>P-052</t>
  </si>
  <si>
    <t xml:space="preserve">Parque Vía </t>
  </si>
  <si>
    <t>Santa Anita, 3a. Sección</t>
  </si>
  <si>
    <t>El predio se ubica en la parte central del camellón de Av. Parque Vía al lado norte de su intersección con la Av. Nazario Ortiz Garza. En la Columna AB: Valor catastral o último avalúo del inmueble, se capturó el valor catastral según el croquis elaborado en campo con fecha junio de 1998 que consigna un área de 209.35 m2</t>
  </si>
  <si>
    <t>P-053</t>
  </si>
  <si>
    <t>Josefa Ortiz de Domínguez</t>
  </si>
  <si>
    <t>Jardines de las Fuentes</t>
  </si>
  <si>
    <t>El predio se ubica en la acera poniente de la calle Josefa Ortiz de Domínguez entre Av. Aguascalientes Sur y Fray Junípero Serra. En la Columna AB: Valor catastral o último avalúo del inmueble, se capturó el valor catastral según el croquis elaborado en campo con fecha 4 de septiembre de 1995 que consigna un área de 486 m2</t>
  </si>
  <si>
    <t>P-054</t>
  </si>
  <si>
    <t>Canal Interceptor</t>
  </si>
  <si>
    <t>Fundición</t>
  </si>
  <si>
    <t>El predio se ubica en el camellón de la Av. Canal Interceptor entre la bocacalle Manuel Kant y la calle Hierro. En la Columna AB: Valor catastral o último avalúo del inmueble, se capturó el valor catastral según  el croquis elaborado en campo con fecha 4 de septiembre de 1995 que consigna un área de 75.41 m2</t>
  </si>
  <si>
    <t>P-055</t>
  </si>
  <si>
    <t>Guadalupano</t>
  </si>
  <si>
    <t>El predio se ubica en la acera sur del Blvd. Guadalupano casi esq. Con calle José Guadalupe Rivera y entre esta y la calle Agustín Pradillo. En la Columna AB: Valor catastral o último avalúo del inmueble, se capturó el valor catastral según el croquis elaborado en campo con fecha 4 de septiembre de 1995 que consigna un área de 97.50 m2</t>
  </si>
  <si>
    <t>P-056</t>
  </si>
  <si>
    <t>Arqueros</t>
  </si>
  <si>
    <t>Jesús Gómez Portugal</t>
  </si>
  <si>
    <t>El predio se ubica en la esquina que forman la Av. Arqueros con la acera norte de la calle Paseo del Cedazo y entre esta y la calle Acuario al norte.  En la Columna AB: Valor catastral o último avalúo del inmueble, se capturó el valor catastral según  el croquis elaborado en campo con fecha 4 de septiembre de 1995 que consigna un área de 142.20 m2</t>
  </si>
  <si>
    <t>P-057</t>
  </si>
  <si>
    <t>CALLE MAR DE LAS ANTILLAS</t>
  </si>
  <si>
    <t>FRACC. LAS BRISAS</t>
  </si>
  <si>
    <t>NUM. 78, S/N DE FOJAS, LIBRO 2394, SECCION I AGS, 1 DE OCTUBRE DE 1996</t>
  </si>
  <si>
    <t>P-059</t>
  </si>
  <si>
    <t>Aguascalientes Oriente</t>
  </si>
  <si>
    <t>Ojocaliente I</t>
  </si>
  <si>
    <t>El predio se ubica en la acera oriente de la Av. Aguascalientes Oriente entre San José de la Ordeña al sur y Prolongación Alameda al norte al lado sur del Centro Escolar El Encino, A.C.En la Columna AB: Valor catastral o último avalúo del inmueble, se capturó el valor catastral según el croquis elaborado en campo con fecha 4 de septiembre de 1995 que consigna un área de 209 m2</t>
  </si>
  <si>
    <t>P-061</t>
  </si>
  <si>
    <t>Tecnologico</t>
  </si>
  <si>
    <t>El predio se ubica al lado norte de la estación de bomberos de Av. Ags. Ote y Av. Tecnológico. Su acceso es por Av. Tecnológico frente a la bocacalle de Antares de Ojocaliente Las Torres.En la Columna AB: Valor catastral o último avalúo del inmueble, se capturó el valor catastral según la Ley de Ingresos del Municipio de Aguascalientes para el Ejercicio Fiscal del Año 2020</t>
  </si>
  <si>
    <t>P-062</t>
  </si>
  <si>
    <t>El predio se ubica con acceso por la calle Nuevo León entre la calle Casa Blanca al sur, la calle Nayarit al Poniente y el Andador Salvador Carrillo al norte. Se trata de un predio con una superficie sin levantamiento topográfico pero identificado en el VICEA con una superficie cartográfica de 327.711426 m2, por lo que, se considera esta área para registrar en la columna AB el valor catastral en base a la Ley de Ingresos del Municipio de Aguascalientes para el Ejercicio Fiscal del año 2020</t>
  </si>
  <si>
    <t>P-063 A</t>
  </si>
  <si>
    <t>Calle azul</t>
  </si>
  <si>
    <t>FRACC. LA CASITA</t>
  </si>
  <si>
    <t>NUM. 29, FOJAS 175, LIBRO, SECCION I</t>
  </si>
  <si>
    <t>P-065N (Pozo: P-065A)</t>
  </si>
  <si>
    <t xml:space="preserve">Matías A. de la Mora </t>
  </si>
  <si>
    <t>Villa de Nuestra Señora de la Asunción, Sector Encino</t>
  </si>
  <si>
    <t>El predio se ubica en el extremo sur-oriente del área que se encuentra en la esquina que forman las calles Matías A. de la Mora y El Calesero. En la Columna AB: Valor catastral o último avalúo del inmueble, se capturó el valor catastral según la Ley de Ingresos del Municipio de Aguascalientes para el Ejercicio Fiscal del Año 2020</t>
  </si>
  <si>
    <t>P-065V (Pozo: P-065 FdeS)</t>
  </si>
  <si>
    <t>Jardín de la Paz</t>
  </si>
  <si>
    <t>El predio se ubica en la acera sur de la privada Jardín de la Paz y en el extremo oriente de la calle Mezquital, esto es, a una cuadra al norte de la calle Adoratrices. En la Columna AB: Valor catastral o último avalúo del inmueble, se capturó el valor catastral según la Ley de Ingresos del Municipio de Aguascalientes para el Ejercicio Fiscal del Año 2020</t>
  </si>
  <si>
    <t>P-067</t>
  </si>
  <si>
    <t>Mar de galilea esq Benjamín de la Mora</t>
  </si>
  <si>
    <t>Las Brisas</t>
  </si>
  <si>
    <t>En oficio expedido por la Dirección general de Gobierno con número 311 , expediente 2425, del 23 de agosto de 1993 se hace constar que el inmueble está registrado en la dirección de catastro e impuesto a la propiedad raíz como propiedad de Comisión de agua Potable de aguascalientes bajo el número 10-0059001</t>
  </si>
  <si>
    <t>En la Columna AB: Valor catastral o último avalúo del inmueble, se capturó el valor catastral según la Ley de Ingresos del Municipio de Aguascalientes para el Ejercicio Fiscal del Año 2020. el inmueble tiene una superficie de 452,81 m2</t>
  </si>
  <si>
    <t>P-068</t>
  </si>
  <si>
    <t>Paseo de la Cruz esq. Héroe de Nacozari Sur</t>
  </si>
  <si>
    <t>Lázaro Cárdenas Fovissste</t>
  </si>
  <si>
    <t>El predio se ubica en la esquina nor-oriente que forman la Av. Paseo de la Cruz y la Av. Héroe de Nacozari Sur. En la Columna AB: Valor catastral o último avalúo del inmueble, se capturó el valor catastral según el croquis elaborado en campo con fecha 4 de septiembre de 1995 que consigna un área de 397.26 m2</t>
  </si>
  <si>
    <t>P-069</t>
  </si>
  <si>
    <t>El Cóbano</t>
  </si>
  <si>
    <t xml:space="preserve">El predio se ubica en la acera norte de Camino al Cóbano a 150 metros de la acera poniente de la Av. Aguascalientes Oriente. En este mismo predio se localiza el tanque regulador El Cóbano. En la Columna AB: Valor catastral o último avalúo del inmueble, se capturó el valor catastral según la Ley de Ingresos del Municipio de Aguascalientes para el Ejercicio Fiscal del Año 2020. </t>
  </si>
  <si>
    <t>P-069A San Ignacio 2</t>
  </si>
  <si>
    <t>Ex Hacienda Nueva San Ignacio</t>
  </si>
  <si>
    <t>Contrato de Comodato Condicionado No. DJ-012/2019 otorgado por el Municipio de Aguascalientes como Comodante y la CCAPAMA como Comodatario, celebrado el 1 de abril de 2019</t>
  </si>
  <si>
    <t>El predio con una superficie de 783.44 m2 se ubica al norte con carretera estatal No. 66, al sur, al oriente y al poniente con propiedad privada de la Colonia Ex Hacienda Nueva San Ignacio. En la Columna AB: Valor catastral o último avalúo del inmueble, se capturó el valor catastral según la Ley de Ingresos del Municipio de Aguascalientes para el Ejercicio Fiscal del Año 2020.</t>
  </si>
  <si>
    <t>P-070</t>
  </si>
  <si>
    <t>CALLE REVOLUCIÓN</t>
  </si>
  <si>
    <t>FRACC. LOMA BONITA</t>
  </si>
  <si>
    <t>NUM. 15 101 FOJAS, LIBRO 2406, SECCION I</t>
  </si>
  <si>
    <t>En la Columna AB: Valor catastral o último avalúo del inmueble, se capturó el valor catastral según la Ley de Ingresos del Municipio de Aguascalientes para el Ejercicio Fiscal del Año 2020.</t>
  </si>
  <si>
    <t>P-070 (Pozo: P-070A)</t>
  </si>
  <si>
    <t>de la Ladera</t>
  </si>
  <si>
    <t xml:space="preserve">El predio y acceso se ubican en  la acera poniente de la calle de la Ladera y en la esquina norte-poniente que forma esta calle de la Ladera con la calle del Fuego. </t>
  </si>
  <si>
    <t>P-071</t>
  </si>
  <si>
    <t>Mahatma Gandhi</t>
  </si>
  <si>
    <t>El predio se ubica en la acera poniente de la Av. Mahatma Gandhi, al norte de la esquina que forma con el Boulevard Aguila. En la Columna AB: Valor catastral o último avalúo del inmueble, se capturó el valor catastral según  el croquis elaborado en campo con fecha 4 de septiembre de 1995 que consigna un área de 201.02 m2</t>
  </si>
  <si>
    <t>P-072 (Pozo: P-072A)</t>
  </si>
  <si>
    <t>El predio se ubica la acera oriente de la Av. Paseo de la Asunción entre la prolongación andador del Potro al norte y la prolongación de Andador del Corsel al sur. A una cuadra al norte de la Av. Siglo XXI sur.  En la Columna AB: Valor catastral o último avalúo del inmueble, se capturó el valor catastral según la Ley de Ingresos del Municipio de Aguascalientes para el Ejercicio Fiscal del Año 2020</t>
  </si>
  <si>
    <t>P-074</t>
  </si>
  <si>
    <t>La Mangana esq. El Floreo</t>
  </si>
  <si>
    <t>Vista Alegre Campestre</t>
  </si>
  <si>
    <t>El predio y acceso se ubica sobre la calle La Mangana y en la esquina sur-poniente que forma esta calle con la calle El Floreo. En la Columna AB: Valor catastral o último avalúo del inmueble, se capturó el valor catastral según la Ley de Ingresos del Municipio de Aguascalientes para el Ejercicio Fiscal del Año 2020</t>
  </si>
  <si>
    <t>P-075</t>
  </si>
  <si>
    <t>José María (González) Bocanegra</t>
  </si>
  <si>
    <t>Lic. José López Portillo</t>
  </si>
  <si>
    <t>El predio se ubica frente al No.101 y en la acera sur de la calle José María (González) Bocanegra y entre Av. de los Maestros y la calle Gerardo Murillo. En la Columna AB: Valor catastral o último avalúo del inmueble, se capturó el valor catastral según la Ley de Ingresos del Municipio de Aguascalientes para el Ejercicio Fiscal del Año 2020</t>
  </si>
  <si>
    <t>P-075_</t>
  </si>
  <si>
    <t>AV. PROLONGACION RODOLFO LANDEROS</t>
  </si>
  <si>
    <t>EJIDO LAS CUMBRES</t>
  </si>
  <si>
    <t>NUM. 32, FOJAS 323, LIBRO 5340, SECCION I</t>
  </si>
  <si>
    <t>P-076</t>
  </si>
  <si>
    <t>Soberana Convención Militar Revolucionaria Norte</t>
  </si>
  <si>
    <t>El predio y acceso se ubica en la acera sur de la calle Soberana Convención Militar Revolucionaria y en el lado poniente de la esquina sur-poniente que forma con la calle Arq. Carlos Contreras. En la Columna AB: Valor catastral o último avalúo del inmueble, se capturó el valor catastral según la Ley de Ingresos del Municipio de Aguascalientes para el Ejercicio Fiscal del Año 2020</t>
  </si>
  <si>
    <t>P-077</t>
  </si>
  <si>
    <t>CALLE CERRO ROSARIO</t>
  </si>
  <si>
    <t>CASA SÓLIDA</t>
  </si>
  <si>
    <t>R.P.P.: No. 2, FOJAS 19, LIBRO 3390, SECCION I del Municipio de Aguascalientes del 01 de octubre del 2001, Escritura No.13,422</t>
  </si>
  <si>
    <t>El predio tiene una superficie de 360 m2. En la Columna AB: Valor catastral o último avalúo del inmueble, se capturó el valor catastral según la Ley de Ingresos del Municipio de Aguascalientes para el Ejercicio Fiscal del Año 2020.</t>
  </si>
  <si>
    <t>P-078</t>
  </si>
  <si>
    <t>MONTES APALACHES</t>
  </si>
  <si>
    <t>FRACC. LOS BOSQUES</t>
  </si>
  <si>
    <t>NUM. 66, FOJAS--, LIBRO 2407,SECCION I</t>
  </si>
  <si>
    <t>P-079</t>
  </si>
  <si>
    <t>Juan Pablo II</t>
  </si>
  <si>
    <t>Francisco Villa</t>
  </si>
  <si>
    <t>El predio se ubica sobre la acera norte del Blvd. Juan Pablo II en el extremo norte-poniente del área de una escuela que ahí se ubica y aloja, además, el tanque TR046. En la Columna AB: Valor catastral o último avalúo del inmueble, se capturó el valor catastral según la Ley de Ingresos del Municipio de Aguascalientes para el Ejercicio Fiscal del Año 2020</t>
  </si>
  <si>
    <t>P-080A</t>
  </si>
  <si>
    <t>Mexico Libre</t>
  </si>
  <si>
    <t>Lomas de Vistabella 2a. Sección</t>
  </si>
  <si>
    <t>El predio se ubica en la acera poniente del extremo sur de la calle México libre y al sur de la esquina sur-poniente que forma con la calle Vista del Horizonte. En la Columna AB: Valor catastral o último avalúo del inmueble, se capturó el valor catastral según la Ley de Ingresos del Municipio de Aguascalientes para el Ejercicio Fiscal del Año 2020</t>
  </si>
  <si>
    <t>P-081</t>
  </si>
  <si>
    <t>Simón Bolivar</t>
  </si>
  <si>
    <t>Los Vergeles</t>
  </si>
  <si>
    <t>El predio se ubica en la glorieta existente en la calle Simón Bolivar entre Av. de las Américas al Sur-Poniente y calle del Pirul al Nor-Oriente y, además, se aloja el tanque TR-048. En la Columna AB: Valor catastral o último avalúo del inmueble, se capturó el valor catastral según la Ley de Ingresos del Municipio de Aguascalientes para el Ejercicio Fiscal del Año 2020</t>
  </si>
  <si>
    <t>P-083</t>
  </si>
  <si>
    <t>Faja de Oro</t>
  </si>
  <si>
    <t>El Plateado</t>
  </si>
  <si>
    <t>El predio se ubica en el camellón existente en la esquina que forman la calle Faja de Oro y el Blvd. A Zacatecas. En la Columna AB: Valor catastral o último avalúo del inmueble, se capturó el valor catastral según la Ley de Ingresos del Municipio de Aguascalientes para el Ejercicio Fiscal del Año 2020</t>
  </si>
  <si>
    <t>P-084</t>
  </si>
  <si>
    <t xml:space="preserve">ANTONIO OROZCO </t>
  </si>
  <si>
    <t>FRACC. ALIANZA FERROCARRILERA</t>
  </si>
  <si>
    <t>NUM. 10, FOJAS 51, LIBRO 2830, SECCION I</t>
  </si>
  <si>
    <t>P-084A</t>
  </si>
  <si>
    <t>Antonio Orozco</t>
  </si>
  <si>
    <t>Alianza Ferrocarrilera</t>
  </si>
  <si>
    <t>El predio se ubica en el área sur-poniente de la Escuela Primaria El Centauro del Norte ubicada en la calle H entre Antonio Orozco y Tomás Pineira. El acceso al predio es por la acera oriente de la calle Antonio Orozco casi esq. Con la calle H y otro acceso es por la calle G casi esq. con la calle Antonio Orozco. En la Columna AB: Valor catastral o último avalúo del inmueble, se capturó el valor catastral según la Ley de Ingresos del Municipio de Aguascalientes para el Ejercicio Fiscal del Año 2020</t>
  </si>
  <si>
    <t>P-085</t>
  </si>
  <si>
    <t>Pico de Orizaba</t>
  </si>
  <si>
    <t>Prados del Sur</t>
  </si>
  <si>
    <t>El predio se ubica en la calle Pico de Orizaba, calle al norte del área de donación ubicada entre las calles Gertrudis Bocanegra al poniente, Cofre de Perote al sur y Sargento Luciano Ponce al Oriente. En la Columna AB: Valor catastral o último avalúo del inmueble, se capturó el valor catastral según la Ley de Ingresos del Municipio de Aguascalientes para el Ejercicio Fiscal del Año 2020</t>
  </si>
  <si>
    <t>P-086</t>
  </si>
  <si>
    <t>Cerro de la Bufa (glorieta, extremo poniente del retorno)</t>
  </si>
  <si>
    <t>Lomas del Campestre 1a sección</t>
  </si>
  <si>
    <t>El predio se ubica en el área de la glorieta que existe en el extremo poniente del Retorno Cerro de la Bufa.  En la Columna AB: Valor catastral o último avalúo del inmueble, se capturó el valor catastral según la Ley de Ingresos del Municipio de Aguascalientes para el Ejercicio Fiscal del Año 2020</t>
  </si>
  <si>
    <t>P-087</t>
  </si>
  <si>
    <t xml:space="preserve">EJIDO EL PUERTECITO </t>
  </si>
  <si>
    <t>NUM. 135, FOJAS 359, LIBRO 3, SECCION I</t>
  </si>
  <si>
    <t>P-087A</t>
  </si>
  <si>
    <t>El Puertecito</t>
  </si>
  <si>
    <t>Contrato de comodato del 07/Agosto/2015</t>
  </si>
  <si>
    <t>El predio se ubica dentro de la parcela 61 Z 1 P 1/1 denominada Potrero de la Cuchilla y al sur del arroyo El Molino con colindancias: Sur: 15.42 m; Oeste: 16.37 m; Norte: 16.82 m y Este: 13.45 m. En la Columna AB: Valor catastral o último avalúo del inmueble, se capturó el valor catastral según la Ley de Ingresos del Municipio de Aguascalientes para el Ejercicio Fiscal del Año 2020</t>
  </si>
  <si>
    <t>P-089</t>
  </si>
  <si>
    <t>Prolongación Urbanistas</t>
  </si>
  <si>
    <t>Deportiva (IV Centenario)</t>
  </si>
  <si>
    <t>El predio se ubica al sur del retorno de la prolongación Urbanistas, al lado poniente de la pista de carreras de la Ciudad Deportiva y al lado sur-poniente de la CANACO. En la Columna AB: Valor catastral o último avalúo del inmueble, se capturó el valor catastral según la Ley de Ingresos del Municipio de Aguascalientes para el Ejercicio Fiscal del Año 2020.</t>
  </si>
  <si>
    <t>P-090</t>
  </si>
  <si>
    <t>El predio se ubica en la acera nor-oriente de la Av. Ojocaliente casi frente a la boca calle El Niágara al sur-oriente y la boca calle Centro de Arriba al nor-Poniente. En la Columna AB: Valor catastral o último avalúo del inmueble, se capturó el valor catastral según la Ley de Ingresos del Municipio de Aguascalientes para el Ejercicio Fiscal del Año 2020</t>
  </si>
  <si>
    <t>P-091</t>
  </si>
  <si>
    <t>El Refugio</t>
  </si>
  <si>
    <t>El predio se ubica en la acera norte de la calle El Refugio entre las callez La Luz al poniente y la calle Las Cumbres al oriente. En la Columna AB: Valor catastral o último avalúo del inmueble, se capturó el valor catastral según la Ley de Ingresos del Municipio de Aguascalientes para el Ejercicio Fiscal del Año 2020</t>
  </si>
  <si>
    <t>P-092</t>
  </si>
  <si>
    <t>Fuente de los Niños, lado oriente</t>
  </si>
  <si>
    <t>Fidel Velázquez, Infonavit</t>
  </si>
  <si>
    <t>El predio se encuentra norte-oriente del retorno oriente de la calle Fuente de los Niños y al norte del retorno 1 de la calle de las Fuentes. En la Columna AB: Valor catastral o último avalúo del inmueble, se capturó el valor catastral según la Ley de Ingresos del Municipio de Aguascalientes para el Ejercicio Fiscal del Año 2020</t>
  </si>
  <si>
    <t>P-093</t>
  </si>
  <si>
    <t>Paseo Ojocaliente</t>
  </si>
  <si>
    <t>Ojocaliente II Fovissste</t>
  </si>
  <si>
    <t>El predio se ubica en la parte centro sur del Parque Deportivo El Cedazo y su acceso es por la acera norte de la Av. Paseo Ojocaliente. En la Columna AB: Valor catastral o último avalúo del inmueble, se capturó el valor catastral según la Ley de Ingresos del Municipio de Aguascalientes para el Ejercicio Fiscal del Año 2020</t>
  </si>
  <si>
    <t>P-094A</t>
  </si>
  <si>
    <t>Av. Aguascalientes</t>
  </si>
  <si>
    <t>Versalles II</t>
  </si>
  <si>
    <t>El predio se ubica entre las calles: Francisco Carrera Torres al Poniente y Belisario Domínguez al Oriente. En la Columna AB: Valor catastral o último avalúo del inmueble, se capturó el valor catastral según la Ley de Ingresos del Municipio de Aguascalientes para el Ejercicio Fiscal del Año 2020</t>
  </si>
  <si>
    <t>P-095</t>
  </si>
  <si>
    <t>Los Conos</t>
  </si>
  <si>
    <t>Ojocaliente INEGI</t>
  </si>
  <si>
    <t>El predio se ubica en la acera sur de la calle Los Conos, en el área común existente entre la calle Las Cumbres al poniente y El Coecillo al oriente. Existe, además, el tanque TR-060. En la Columna AB: Valor catastral o último avalúo del inmueble, se capturó el valor catastral según la Ley de Ingresos del Municipio de Aguascalientes para el Ejercicio Fiscal del Año 2020</t>
  </si>
  <si>
    <t>P-096</t>
  </si>
  <si>
    <t>San Francisco del Arenal</t>
  </si>
  <si>
    <t>El predio se ubica en la acera oriente de la Av. Mahatma Gandhi, en el extremo sur de la Escuela Primaria Niños Héroes, frente a la boca calle Alfredo Reyes Velázquez. En la Columna AB: Valor catastral o último avalúo del inmueble, se capturó el valor catastral según la Ley de Ingresos del Municipio de Aguascalientes para el Ejercicio Fiscal del Año 2020</t>
  </si>
  <si>
    <t>P-098</t>
  </si>
  <si>
    <t>EJIDO LOS POCITOS</t>
  </si>
  <si>
    <t>NUM. 18, FOJAS 387, LIBRO 5086, SECCION I</t>
  </si>
  <si>
    <t>P-099A</t>
  </si>
  <si>
    <t>a Los Parga (prolongación sur-poniente de Av. Héroe Inmortal)</t>
  </si>
  <si>
    <t>El predio se ubica al norte de la prolongación sur-poniente de la calle Héroe Inmortal que conduce a la presa Pargas y a la comunidad Los Parga. En la Columna AB: Valor catastral o último avalúo del inmueble, se capturó el valor catastral según la Ley de Ingresos del Municipio de Aguascalientes para el Ejercicio Fiscal del Año 2020</t>
  </si>
  <si>
    <t>P-100A</t>
  </si>
  <si>
    <t>del Abasto</t>
  </si>
  <si>
    <t>Centro de Abastos</t>
  </si>
  <si>
    <t>El predio se ubica en el extremo sur-oriente de la calle Del Abasto y en la esquina sur-oriente del Block A de la Central de Abastos. En la Columna AB: Valor catastral o último avalúo del inmueble, se capturó el valor catastral según la Ley de Ingresos del Municipio de Aguascalientes para el Ejercicio Fiscal del Año 2020</t>
  </si>
  <si>
    <t>P-101</t>
  </si>
  <si>
    <t>Aguascalientes poniente</t>
  </si>
  <si>
    <t>Residencial Los Pirules</t>
  </si>
  <si>
    <t>El predio y acceso se ubican el la acera oriente de la Av. Aguascalientes Poniente, anexo al poniente de las instalaciones del Centro de Tecnología CYDSA y en la parte central entre las calles Paseo San Marcos y Av. López Mateos poniente. En la Columna AB: Valor catastral o último avalúo del inmueble, se capturó el valor catastral según la Ley de Ingresos del Municipio de Aguascalientes para el Ejercicio Fiscal del Año 2020</t>
  </si>
  <si>
    <t>P-103</t>
  </si>
  <si>
    <t>Héroe de Nacozari Sur</t>
  </si>
  <si>
    <t>Ciudad Industrial</t>
  </si>
  <si>
    <t>El predio se ubica en el camellón central de la Av. Héroes de Nacozari al sur de la esquina con la calle Carolina Villanueva de García C-8E. En la Columna AB: Valor catastral o último avalúo del inmueble, se capturó el valor catastral según la Ley de Ingresos del Municipio de Aguascalientes para el Ejercicio Fiscal del Año 2020</t>
  </si>
  <si>
    <t>P-105</t>
  </si>
  <si>
    <t>Carolina Villanueva de García C-8E esq. Gregorio Ruiz Velasco C-16N</t>
  </si>
  <si>
    <t>El predio se ubica en la esquina poniente que forman las calles Carolina Villanueva de García C-8E y Gregorio Ruiz Velasco C-16N. En la Columna AB: Valor catastral o último avalúo del inmueble, se capturó el valor catastral según la Ley de Ingresos del Municipio de Aguascalientes para el Ejercicio Fiscal del Año 2020</t>
  </si>
  <si>
    <t xml:space="preserve">P-106 Canteras de San Javier </t>
  </si>
  <si>
    <t>CARRETERA A LA CANTERA</t>
  </si>
  <si>
    <t>CANTERAS DE SAN JAVIER</t>
  </si>
  <si>
    <t>R.P.P. No. 10, FOJAS 9, LIBRO 2346, SECCION 1a del 17 de junio del 1996. Escritura No.12,320</t>
  </si>
  <si>
    <t>El predio tiene una superficie de 402.24 m2 y se ubica en la acera oriente del Blvd Juan Pablo II entre este boulevard y Paseo de Yahualica a 225 m al noreste del acceso al fraccionamiento Canteras de San javier. En la Columna AB: Valor catastral o último avalúo del inmueble, se capturó el valor catastral según la Ley de Ingresos del Municipio de Aguascalientes para el Ejercicio Fiscal del Año 2019</t>
  </si>
  <si>
    <t>P-107</t>
  </si>
  <si>
    <t>Juanacatlán</t>
  </si>
  <si>
    <t>Canteras de San José</t>
  </si>
  <si>
    <t>El predio se encuentra en la acera nor-poniente de la calle Juanacatlán entre la privada Juanacatlán al sur y la calle Huejucar al norte. Se ubica además el tanque TR-075. En la Columna AB: Valor catastral o último avalúo del inmueble, se capturó el valor catastral según la Ley de Ingresos del Municipio de Aguascalientes para el Ejercicio Fiscal del Año 2019</t>
  </si>
  <si>
    <t>P-109</t>
  </si>
  <si>
    <t>San Juan de los Lagos</t>
  </si>
  <si>
    <t>Aguascalientes 2000</t>
  </si>
  <si>
    <t>El predio y acceso se ubican en la calle Potreros, en la esquina surponiente que forma con la calle San Juan de los Lagos. Ahí, además se ubica el tanque TR-077. En la Columna AB: Valor catastral o último avalúo del inmueble, se capturó el valor catastral según la Ley de Ingresos del Municipio de Aguascalientes para el Ejercicio Fiscal del Año 2019</t>
  </si>
  <si>
    <t>P-110A</t>
  </si>
  <si>
    <t>Cap. Diego Fernandez Villa</t>
  </si>
  <si>
    <t>Bulevares 1a sección</t>
  </si>
  <si>
    <t>El predio se ubica en la acera norte de la calle Cap. Diego Fernández Villa entre las calles Luis Hidalgo Monroy al poniente y Av. Paseo de la Asunción al oriente. En la Columna AB: Valor catastral o último avalúo del inmueble, se capturó el valor catastral según la Ley de Ingresos del Municipio de Aguascalientes para el Ejercicio Fiscal del Año 2019</t>
  </si>
  <si>
    <t>P-111A</t>
  </si>
  <si>
    <t>Montenegro (Montecristo)</t>
  </si>
  <si>
    <t>Trojes de Oriente</t>
  </si>
  <si>
    <t>El predio se ubica en la acera sur de la calle Montenegro (Montecristo) en la esquina poniente que forma con la calle Trapiche a una cuadra al oriente de la Prol. Gral. Ignacio Zaragoza. En la Columna AB: Valor catastral o último avalúo del inmueble, se capturó el valor catastral según la Ley de Ingresos del Municipio de Aguascalientes para el Ejercicio Fiscal del Año 2019</t>
  </si>
  <si>
    <t>P-113 (Pozo: P-113A)</t>
  </si>
  <si>
    <t>sin nombre (ubicada en el Lindero Norte del Condominio San José del Fracc. Pozo Bravo)</t>
  </si>
  <si>
    <t>San José de Pozo Bravo</t>
  </si>
  <si>
    <t>El predio y acceso se ubica en el lado sur del camino que se ubica en el lindero norte del Fracc. San José de Pozo Bravo en un área delimitada por las calles Panfilo Natera al poniente, Palma Areca al sur y Palma Cariota al oriente del Condominio San José de Pozo Bravo. En la Columna AB: Valor catastral o último avalúo del inmueble, se capturó el valor catastral según la Ley de Ingresos del Municipio de Aguascalientes para el Ejercicio Fiscal del Año 2019</t>
  </si>
  <si>
    <t>P-114</t>
  </si>
  <si>
    <t xml:space="preserve">Fundición </t>
  </si>
  <si>
    <t>El predio se encuentra en el camellón de la Av. Fundición entre las bocacalles La Luz y Del Carmen. En la Columna AB: Valor catastral o último avalúo del inmueble, se capturó el valor catastral según la Ley de Ingresos del Municipio de Aguascalientes para el Ejercicio Fiscal del Año 2019</t>
  </si>
  <si>
    <t>P-116 A</t>
  </si>
  <si>
    <t>Escritura No.28,928, NUM. 9, FOJAS 33, LIBRO 2512, SECCION I del 09 de julio de 1997 la cual ampara una donación de 3,244.80 m2 en una franja de 12mx270.40m</t>
  </si>
  <si>
    <t>En la Columna AB: Valor catastral o último avalúo del inmueble, se capturó el valor catastral según la Ley de Ingresos del Municipio de Aguascalientes para el Ejercicio Fiscal del Año 2019</t>
  </si>
  <si>
    <t>P-117</t>
  </si>
  <si>
    <t>Siglo XXI Oriente</t>
  </si>
  <si>
    <t>Progreso</t>
  </si>
  <si>
    <t>El predio se ubica en la acera poniente de la Av. Siglo XXI Oriente entre las bocacalles: Gral. Lázaro Cárdenas al norte y Gral. Pascual Cornejo Brun al sur. En la Columna AB: Valor catastral o último avalúo del inmueble, se capturó el valor catastral según la Ley de Ingresos del Municipio de Aguascalientes para el Ejercicio Fiscal del Año 2019</t>
  </si>
  <si>
    <t>P-118 (Pozo: P-118A)</t>
  </si>
  <si>
    <t xml:space="preserve">Misión del Campanario esq. Misión de Salamanca </t>
  </si>
  <si>
    <t>Misión del Campanario</t>
  </si>
  <si>
    <t>El predio se ubica en la esquina nor-poniente que forman las calles Misión del Campanario y Misión de Salamanca. Se ubicán, además, los tanques TR-115 y TR-116. En la Columna AB: Valor catastral o último avalúo del inmueble, se capturó el valor catastral según la Ley de Ingresos del Municipio de Aguascalientes para el Ejercicio Fiscal del Año 2019</t>
  </si>
  <si>
    <t>P-119</t>
  </si>
  <si>
    <t>Jardines (extremo Nor-Oriente)</t>
  </si>
  <si>
    <t>La Herradura</t>
  </si>
  <si>
    <t>El predio se ubica en el extremo Nor-Oriente del retorno Jardines (brazo poniente) entre las calles Jardines (brazo oriente) al sur y la intersección que forman las calles Las Cabañas y Los Magueyes. En la parte central del circuito Las Huertas. Se ubica, además, el tanque TR-085. En la Columna AB: Valor catastral o último avalúo del inmueble, se capturó el valor catastral según la Ley de Ingresos del Municipio de Aguascalientes para el Ejercicio Fiscal del Año 2019</t>
  </si>
  <si>
    <t>P-119A</t>
  </si>
  <si>
    <t>Las Huertas (extremo oriente)</t>
  </si>
  <si>
    <t>Jardines del Campestre</t>
  </si>
  <si>
    <t>El predio se ubica en la acera norte-oriente del extremo oriente del circuito Las Huertas, justo en el lindero del Condominio Jardines del Campestre y del Fraccionamiento la Herradura . Se ubica, además, el tanque TR-171.  En la Columna AB: Valor catastral o último avalúo del inmueble, se capturó el valor catastral según la Ley de Ingresos del Municipio de Aguascalientes para el Ejercicio Fiscal del Año 2020</t>
  </si>
  <si>
    <t>P-120 A</t>
  </si>
  <si>
    <t xml:space="preserve">Gerónimo de la Cueva </t>
  </si>
  <si>
    <t>Villa de Nuestra Señora de la Asunción, Sector Estación</t>
  </si>
  <si>
    <t>El predio se ubica en el extremo oriente de la esquina que forman las calles Celestino López Sánchez y los carriles norte de la Av. Gerónimo de la Cueva del Sector Estación de Villa de Nuestra Señora de la Asunción y, más específicamente, se ubica en la margen izquierda del Arroyo La Soledad, al norte de los carriles sur de la Av. Gerónimo de la Cueva entre las boca calles Celestino López Sánchez al Poniente y Puerto Frontera al Oriente, al norte del Sector Guadalupe de Villa de Nuestra Señora de la Asunción. En la Columna AB: Valor catastral o último avalúo del inmueble, se capturó el valor catastral según la Ley de Ingresos del Municipio de Aguascalientes para el Ejercicio Fiscal del Año 2019</t>
  </si>
  <si>
    <t>P-121</t>
  </si>
  <si>
    <t>Gral. Mateo Almanza esq. Gral. Genovevo de la O.</t>
  </si>
  <si>
    <t>El predio se ubica en la esquina sur-oriente que forman las calles Gral. Mateo Almanza y Gral. Genovevo de la O, a una cuadra al lado norte de la Avenida Dr. Mariano Azuela. En la Columna AB: Valor catastral o último avalúo del inmueble, se capturó el valor catastral según la Ley de Ingresos del Municipio de Aguascalientes para el Ejercicio Fiscal del Año 2019</t>
  </si>
  <si>
    <t>P-123 (Pozo: P-123A)</t>
  </si>
  <si>
    <t>Paseo de la Asunción</t>
  </si>
  <si>
    <t>Bulevares 2a sección</t>
  </si>
  <si>
    <t>El predio se ubica en la glorieta existente en la Av. Paseo de la Asunción esq. Con la calle Lauro Aguirre, al poniente. Además se ubican el tanque TR-078 y el pozo P-110 Fuera de Servicio (FdeS). En la Columna AB: Valor catastral o último avalúo del inmueble, se capturó el valor catastral según la Ley de Ingresos del Municipio de Aguascalientes para el Ejercicio Fiscal del Año 2019</t>
  </si>
  <si>
    <t>P-124</t>
  </si>
  <si>
    <t>30 de Septiembre esq. Calle 1821</t>
  </si>
  <si>
    <t>Morelos I</t>
  </si>
  <si>
    <t>El predio se ubica en la esquina Nor-Oriente que forman las calles 30 de Septiembre y los carriles norte de la Av. 1821. En la Columna AB: Valor catastral o último avalúo del inmueble, se capturó el valor catastral según la Ley de Ingresos del Municipio de Aguascalientes para el Ejercicio Fiscal del Año 2019</t>
  </si>
  <si>
    <t>P-125</t>
  </si>
  <si>
    <t>Sitio de Cuautla</t>
  </si>
  <si>
    <t>El predio se ubica en la acera sur de la calle Sitio de Cuautla , junto al lindero oriente del parque que se ubica entre México libre, al poniente y Hermanos Galeana, al oriente.</t>
  </si>
  <si>
    <t>P-126</t>
  </si>
  <si>
    <t>Caudillos esq. Mariano Hidalgo</t>
  </si>
  <si>
    <t>Valle del Cedazo (Morelos III)</t>
  </si>
  <si>
    <t xml:space="preserve">El predio se ubica en la acera norte del Retorno Caudillos esq con los carriles poniente de la Av. Mariano Hidalgo a 120 m al sur de la Av. Aguascalientes sur. </t>
  </si>
  <si>
    <t>P-127</t>
  </si>
  <si>
    <t>Cumbres</t>
  </si>
  <si>
    <t xml:space="preserve">Donación </t>
  </si>
  <si>
    <t>Contrato de Donación del 20/Septiembre/1994</t>
  </si>
  <si>
    <t>El predio se ubica al norte de la prolongación de la calle Juan Soriano del Fracc. Lomas de la Asunción, a 90 m al poniente de la Av. Poliducto. En la Columna AB: Valor catastral o último avalúo del inmueble, se capturó el valor catastral según la Ley de Ingresos del Municipio de Aguascalientes para el Ejercicio Fiscal del Año 2019</t>
  </si>
  <si>
    <t>P-128</t>
  </si>
  <si>
    <t>EJIDO EL PUERTECITO</t>
  </si>
  <si>
    <t>011</t>
  </si>
  <si>
    <t>San Francisco de los Romo</t>
  </si>
  <si>
    <t>NUM. 45, FOJAS -, LIBRO 2, SECCION I</t>
  </si>
  <si>
    <t>P-130</t>
  </si>
  <si>
    <t>Atotonitlán</t>
  </si>
  <si>
    <t>Solidaridad 2a sección</t>
  </si>
  <si>
    <t>El predio se ubica en la acera norte de la calle Atotonitlán y al sur de la cuchilla que forma esta calle con la calle Cerro del Mixtón a 120 m al oriente de Av. Siglo XXI. En la Columna AB: Valor catastral o último avalúo del inmueble, se capturó el valor catastral según la Ley de Ingresos del Municipio de Aguascalientes para el Ejercicio Fiscal del Año 2019</t>
  </si>
  <si>
    <t>P-131</t>
  </si>
  <si>
    <t>Valerio Trujano</t>
  </si>
  <si>
    <t>Morelos II</t>
  </si>
  <si>
    <t>El predio se ubica en la acera norte de la calle Valerio Trujano en la esquina que forma esta calle con el extremo sur de la calle 22 de Diciembre, en la margen derecha del nacimiento del arroyo Casa Blanca.  En la Columna AB: Valor catastral o último avalúo del inmueble, se capturó el valor catastral según la Ley de Ingresos del Municipio de Aguascalientes para el Ejercicio Fiscal del Año 2019</t>
  </si>
  <si>
    <t>P-132</t>
  </si>
  <si>
    <t>Urbanismo</t>
  </si>
  <si>
    <t>El predio se ubica en la acera sur de la calle Urbanismo en la esquina que forma con la calle Salud y entre esta calle y a 100 m al poniente de la Av. Siglo XXI.  En la Columna AB: Valor catastral o último avalúo del inmueble, se capturó el valor catastral según la Ley de Ingresos del Municipio de Aguascalientes para el Ejercicio Fiscal del Año 2019</t>
  </si>
  <si>
    <t>P-133</t>
  </si>
  <si>
    <t>Locutores</t>
  </si>
  <si>
    <t>Periodistas</t>
  </si>
  <si>
    <t>El predio se ubica en la acera oriente de la calle Locutores entre la Av. Mariano Hidalgo al sur y la calle Amalia Gómez Zepeda al norte. En la Columna AB: Valor catastral o último avalúo del inmueble, se capturó el valor catastral según la Ley de Ingresos del Municipio de Aguascalientes para el Ejercicio Fiscal del Año 2019</t>
  </si>
  <si>
    <t>P-134</t>
  </si>
  <si>
    <t xml:space="preserve">Casa Blanca </t>
  </si>
  <si>
    <t>Casa Blanca</t>
  </si>
  <si>
    <t>El predio se ubica al poniente del extremo sur de la calle Casa Blanca a 100 m al sur de la esquina con la calle Vivero del Lago. En la Columna AB: Valor catastral o último avalúo del inmueble, se capturó el valor catastral según la Ley de Ingresos del Municipio de Aguascalientes para el Ejercicio Fiscal del Año 2019</t>
  </si>
  <si>
    <t>P-135</t>
  </si>
  <si>
    <t>Artículo 35</t>
  </si>
  <si>
    <t>Soberana Convención Revolucionaria</t>
  </si>
  <si>
    <t>El predio se ubica en la esquina nor-oriente que forman las calles Artículo 35 y Gral. Pánfilo Natera. Además se ubica el tanque TR-091. En la Columna AB: Valor catastral o último avalúo del inmueble, se capturó el valor catastral según la Ley de Ingresos del Municipio de Aguascalientes para el Ejercicio Fiscal del Año 2019</t>
  </si>
  <si>
    <t>P-136 Trojes de Cristal y del Sol</t>
  </si>
  <si>
    <t>CALLE INTERIOR</t>
  </si>
  <si>
    <t>FRACC. TROJES DEL SOL</t>
  </si>
  <si>
    <t>DONACION pura y simple</t>
  </si>
  <si>
    <t>R.P.P. No. 18, FOJA 113, LIBRO 1541, SECCION I del Municipio de Aguascalientes del 10 de noviembre de 1992. Escritura 3,789</t>
  </si>
  <si>
    <t>El predio tiene una superficie de 282 m2 y se ubica en el extremo poniente de la privada intermedia ubicada al poniente de la calle Valle de la Misión. En la Columna AB: Valor catastral o último avalúo del inmueble, se capturó el valor catastral según la Ley de Ingresos del Municipio de Aguascalientes para el Ejercicio Fiscal del Año 2019</t>
  </si>
  <si>
    <t>P-138</t>
  </si>
  <si>
    <t>Hacienda San José de Guadalupe</t>
  </si>
  <si>
    <t>Haciendas de Aguascalientes</t>
  </si>
  <si>
    <t>El predio se ubica sobre la acera poniente de la calle Hacienda San José de Guadalupe en su esquina nor-poniente que forma con la calle Hacienda del Mezquite y entre esta calle al sur y la calle Hacienda de Ojocaliente al norte y la calle Hacienda el Soyatal al poniente. En la Columna AB: Valor catastral o último avalúo del inmueble, se capturó el valor catastral según la Ley de Ingresos del Municipio de Aguascalientes para el Ejercicio Fiscal del Año 2019</t>
  </si>
  <si>
    <t>P-139</t>
  </si>
  <si>
    <t>Altea</t>
  </si>
  <si>
    <t>Lomas del Chapulín</t>
  </si>
  <si>
    <t>El predio se ubica en la acera poniente de la calle Altea entre Salvia al sur y Enebro al norte. En la Columna AB: Valor catastral o último avalúo del inmueble, se capturó el valor catastral según la Ley de Ingresos del Municipio de Aguascalientes para el Ejercicio Fiscal del Año 2019</t>
  </si>
  <si>
    <t>P-140</t>
  </si>
  <si>
    <t>Conrado Santacruz de Santiago</t>
  </si>
  <si>
    <t>Villa de Nuestra Señora de la Asunción Sector Guadalupe</t>
  </si>
  <si>
    <t xml:space="preserve">Contrato de comodato condicionado celebrado entre el Municipio de Aguascalientes  como Comodante y la CCAPAMA como Comodatario celebrado el 8 de mayo del 2017 sobre el predio con cuenta catastral 01001120546002000 del Lote 2 de la manzana 27 </t>
  </si>
  <si>
    <t>El predio se ubica en la acera norte de la calle Conrado Santacruz de Santiago esq. Con los carriles oriente de la Av. Gerónimo de la Cueva y entre esta y la Av. Ermita de San Sebastián a 65 m al sur de la Av. José de Jesús González García. En la Columna AB: Valor catastral o último avalúo del inmueble, se capturó el valor catastral según la Ley de Ingresos del Municipio de Aguascalientes para el Ejercicio Fiscal del Año 2019</t>
  </si>
  <si>
    <t>P-141</t>
  </si>
  <si>
    <t>Diagonal Alfil</t>
  </si>
  <si>
    <t>Fundadores</t>
  </si>
  <si>
    <t>El predio se ubica en la acera norte de la calle Diagonal Alfil esquina con Av. Margariza Maza de Juárez y entre ésta y la prolongación de la bocacalle Carlos González Rueda. En la Columna AB: Valor catastral o último avalúo del inmueble, se capturó el valor catastral según la Ley de Ingresos del Municipio de Aguascalientes para el Ejercicio Fiscal del Año 2019</t>
  </si>
  <si>
    <t>P-142</t>
  </si>
  <si>
    <t>Loma Huasteca</t>
  </si>
  <si>
    <t>Lomas del Mirador</t>
  </si>
  <si>
    <t>El predio se ubica en la esquina nor-poniente que forman las calles Loma Huasteca y Loma de la Plata y entre aquella y la bocacalle de la Alianza.  En la Columna AB: Valor catastral o último avalúo del inmueble, se capturó el valor catastral según la Ley de Ingresos del Municipio de Aguascalientes para el Ejercicio Fiscal del Año 2019</t>
  </si>
  <si>
    <t>P-144</t>
  </si>
  <si>
    <t>Miguel Hidalgo</t>
  </si>
  <si>
    <t>San Jorge</t>
  </si>
  <si>
    <t>El predio se ubica en la acera poniente de la calle Miguel Hidalgo entre las calles: Av. Ixtlahuatl al norte y calle Palma Datilera al sur.En la Columna AB: Valor catastral o último avalúo del inmueble, se capturó el valor catastral según la Ley de Ingresos del Municipio de Aguascalientes para el Ejercicio Fiscal del Año 2019</t>
  </si>
  <si>
    <t>P-145</t>
  </si>
  <si>
    <t>Cultura Tarahumara</t>
  </si>
  <si>
    <t>Mirador de las Culturas</t>
  </si>
  <si>
    <t>El predio se ubica en la la acera sur-poniente de la calle Cultura Tarahumara, en la cuchilla sur que forman las calles Cultura Tarahumara y Cultura Olmeca, a 120 m al nor-poniente de la esquina de Cultura Tarahumara y Av. Rodolfo Landeros Gallegos. Además ahí se ubica el tanque TR-131.  En la Columna AB: Valor catastral o último avalúo del inmueble, se capturó el valor catastral según la Ley de Ingresos del Municipio de Aguascalientes para el Ejercicio Fiscal del Año 2019</t>
  </si>
  <si>
    <t>P-147</t>
  </si>
  <si>
    <t>María Luisa Castañeda de López Velarde</t>
  </si>
  <si>
    <t>José Guadalupe Peralta Gámez</t>
  </si>
  <si>
    <t>El predio se ubica en la acera poniente de la calle María Luisa Castañeda de López Velarde entre las calles Calixto Serna Valdivia al sur y la calle Urbanismo al norte.  En la Columna AB: Valor catastral o último avalúo del inmueble, se capturó el valor catastral según la Ley de Ingresos del Municipio de Aguascalientes para el Ejercicio Fiscal del Año 2019</t>
  </si>
  <si>
    <t>P-148</t>
  </si>
  <si>
    <t>El predio se ubica en la acera oriente de los carriles oriente de la Av. Gerónimo de la Cueva, a 50 m al norte de la esquina que forma con la calle Federico Méndez. En la Columna AB: Valor catastral o último avalúo del inmueble, se capturó el valor catastral según la Ley de Ingresos del Municipio de Aguascalientes para el Ejercicio Fiscal del Año 2019</t>
  </si>
  <si>
    <t>P-149</t>
  </si>
  <si>
    <t>Norte del Tanque Superficial de Acero Vidriado del Fracc. Villa Montaña y al sur de la Prolongación poniente de Av. Chapala del Fracc. La Ribera del Mpio. de San Francisco de los Romo, Ags.</t>
  </si>
  <si>
    <t>Villa Montaña</t>
  </si>
  <si>
    <t>El predio se ubica sobre la ribera norte de un bordo construido sobre el cauce de un afluente del Arroyo el Molino, al norte del Fracc. Villa Montaña y al final sur del camino prolongación poniente de la Av. Chapala del Fracc. La Ribera del Mpio. De San Francisco de los Romo.En la Columna AB: Valor catastral o último avalúo del inmueble, se capturó el valor catastral según la Ley de Ingresos del Municipio de Aguascalientes para el Ejercicio Fiscal del Año 2019</t>
  </si>
  <si>
    <t>P-150</t>
  </si>
  <si>
    <t>Maestro Julio Nungaray esq. Con calle Saxofón</t>
  </si>
  <si>
    <t>Vista de las Cumbres</t>
  </si>
  <si>
    <t>El predio se ubica en la acera norte de la calle Maestro Julio Nungaray en la esquina nor-oriente que forma con la calle Saxofón. En la Columna AB: Valor catastral o último avalúo del inmueble, se capturó el valor catastral según la Ley de Ingresos del Municipio de Aguascalientes para el Ejercicio Fiscal del Año 2019</t>
  </si>
  <si>
    <t>P-151</t>
  </si>
  <si>
    <t>Loma Empedrada esq. Loma del Norte</t>
  </si>
  <si>
    <t>Lomas de Oriente 1a. Sección</t>
  </si>
  <si>
    <t>El predio se ubica en la acera oriente de la calle Loma Empedrada con la esq. Sur-oriente que forma con la calle Loma del Norte.En la Columna AB: Valor catastral o último avalúo del inmueble, se capturó el valor catastral según la Ley de Ingresos del Municipio de Aguascalientes para el Ejercicio Fiscal del Año 2020</t>
  </si>
  <si>
    <t>COMPRA- VENTA</t>
  </si>
  <si>
    <t>R.P.P. No. 6, FOJAS 35, LIBRO 3479, SECCION Ia. del Municipio de Aguascalientes del 22 de febrero del 2002. Escritura No.4,424</t>
  </si>
  <si>
    <t xml:space="preserve">El predio tiene una superficie de 700 m2. </t>
  </si>
  <si>
    <t>P-152 (Pozo: P-120A)</t>
  </si>
  <si>
    <t>Refugio Cardona</t>
  </si>
  <si>
    <t>El predio se ubica en la acera oriente de la calle Refugio Cardona entre la calle Celia María Martínez al norte y la Av. José de Jesús González García al sur. En la Columna AB: Valor catastral o último avalúo del inmueble, se capturó el valor catastral según la Ley de Ingresos del Municipio de Aguascalientes para el Ejercicio Fiscal del Año 2020</t>
  </si>
  <si>
    <t>P-154 (Pozo: P-163)</t>
  </si>
  <si>
    <t xml:space="preserve">Tamarindo </t>
  </si>
  <si>
    <t>Lomas de Bellavista</t>
  </si>
  <si>
    <t>El predio se ubica en la calle Tamarindo al extremo nor-oriente del Fracc. Lomas de Bellavista. En la Columna AB: Valor catastral o último avalúo del inmueble, se capturó el valor catastral según la Ley de Ingresos del Municipio de Aguascalientes para el Ejercicio Fiscal del Año 2020</t>
  </si>
  <si>
    <t>P-155 Santa Imelda</t>
  </si>
  <si>
    <t>Paseo del Porvenir, extremo sur-oriente</t>
  </si>
  <si>
    <t>FRACC. SANTA IMELDA PRIMERA ETAPA</t>
  </si>
  <si>
    <t>R.P.P. No. 23, FOJAS 183, LIBRO 5503, SECCION I del Municipio de Aguascalientes del 26 de junio del 2007. Escritura No. 7,506</t>
  </si>
  <si>
    <t>El predio con una superficie de 400 m2, se ubica en la acera nor-oriente de la Av. Paseo del Porvenir, en el extremo sur-oriente del Fracc. Santa Imelda. Se ubica además el tanque TR-132. En la Columna AB: Valor catastral o último avalúo del inmueble, se capturó el valor catastral según la Ley de Ingresos del Municipio de Aguascalientes para el Ejercicio Fiscal del Año 2020</t>
  </si>
  <si>
    <t>P-156</t>
  </si>
  <si>
    <t>Desiderio Macías Silva</t>
  </si>
  <si>
    <t>El predio se ubica en la acera poniente de la Calle Desiderio Macías Silva y en la esquina nor-poniente que forma con la Av. Salud. En la Columna AB: Valor catastral o último avalúo del inmueble, se capturó el valor catastral según la Ley de Ingresos del Municipio de Aguascalientes para el Ejercicio Fiscal del Año 2020</t>
  </si>
  <si>
    <t>P-159 (Pozo: P-127)</t>
  </si>
  <si>
    <t>Prolongación de calle Juan Soriano, a 360 m al oriente</t>
  </si>
  <si>
    <t>Pintores Mexicanos</t>
  </si>
  <si>
    <t>El predio se ubica en el lado norte de la prolongación de la calle Juan Soriano, a 360 m al oriente y a 80 m al poniente de la Av. Poliducto. En la Columna AB: Valor catastral o último avalúo del inmueble, se capturó el valor catastral según la Ley de Ingresos del Municipio de Aguascalientes para el Ejercicio Fiscal del Año 2020</t>
  </si>
  <si>
    <t>P-160</t>
  </si>
  <si>
    <t>Adoratrices</t>
  </si>
  <si>
    <t>Villa Teresa</t>
  </si>
  <si>
    <t>El predio se ubica en la acera norte y en el No.430 de la Calle Adoratrices entre Josefinos al poniente y Lasallistas al oriente. En la Columna AB: Valor catastral o último avalúo del inmueble, se capturó el valor catastral según la Ley de Ingresos del Municipio de Aguascalientes para el Ejercicio Fiscal del Año 2020</t>
  </si>
  <si>
    <t>P-167 San Gerardo 1 (El Misterio I)</t>
  </si>
  <si>
    <t>calle interior del Coto 67</t>
  </si>
  <si>
    <t>San Gerardo</t>
  </si>
  <si>
    <t>Contrato de Comodato DJ-057/17</t>
  </si>
  <si>
    <t>P-169 San Gerardo 2 (Santa Gertrudis)</t>
  </si>
  <si>
    <t>Deliceto</t>
  </si>
  <si>
    <t>Contrato de Comodato Condicionado Otorgado por el Municipio de Aguascalientes como Comodante y la CCAPAMA como Comodatario, celebrado el 08 de mayo del 2017 y entregado a este S.O., como Comodatario, con oficio SHAY DGG/470/2018 de fecha 29 de Junio de 2018, sobre el Predio con Cuenta Catastral 01001140136024000</t>
  </si>
  <si>
    <t>El predio con una superficie de 483.21 m2 se ubica en Area Sur Oriente del fraccionamiento, esto es, en la Acera Oriente del extremo Sur de la calle Deliceto del Condominio San Gerardo a 133m al Poniente de la Av. Mahatma Gandhi. En la Columna AB: Valor catastral o último avalúo del inmueble, se capturó el valor catastral según la Ley de Ingresos del Municipio de Aguascalientes para el Ejercicio Fiscal del Año 2020</t>
  </si>
  <si>
    <t>P-188 Mangata</t>
  </si>
  <si>
    <t>lote 28, manzana 2</t>
  </si>
  <si>
    <t xml:space="preserve">MANGATA </t>
  </si>
  <si>
    <t>Contrato de Promesa de Donacion DJ-145/2019</t>
  </si>
  <si>
    <t>Predio tiene una superficie de 306.37  m2 y se ubica  Lote 28 Manzana 2 de la calle Circuito Fulgor al Sur-Poniente de la ciudad, fraccionamiento Mangata. En la Columna AB: Valor catastral o último avalúo del inmueble, se capturó el valor catastral según la Ley de Ingresos del Municipio de Aguascalientes para el Ejercicio Fiscal del Año 2020.</t>
  </si>
  <si>
    <t>P-214</t>
  </si>
  <si>
    <t>CALLE ALPINO</t>
  </si>
  <si>
    <t xml:space="preserve">FRACC. RODOLFO LANDEROS GALLEGOS </t>
  </si>
  <si>
    <t>NUM. 74, FOJAS 391, LIBRO 2540, SECCION I</t>
  </si>
  <si>
    <t>PTAR</t>
  </si>
  <si>
    <t>COMUNIDAD LIC. JESUS TERAN PEREDO</t>
  </si>
  <si>
    <t>0479</t>
  </si>
  <si>
    <t>NUM. 7, FOJAS 047, LIBRO 6606, SECCION I</t>
  </si>
  <si>
    <t>PTAR 34 Vergel de la Cantera (Potrero del Llano)</t>
  </si>
  <si>
    <t>POTRERO DEL RANCHO</t>
  </si>
  <si>
    <t>TRANSMISION DE PROPIEDAD POR AFECTACION</t>
  </si>
  <si>
    <t>R.P.P. No. 25, FOJAS 347, LIBRO 7463, SECCION I del Municipio de Aguascalientes del 07 de diciembre del 2010. Escritura No. 10,705</t>
  </si>
  <si>
    <t>El predio tiene una superficie de 16,722.64 m2 y queda con una superficie de 9,795.495728 m2 por la afectación para construir la vialidad denominada Paseo del Río y se ubica en el extremo sur del Fracc. Vergel de la Cantera, al Nor-Oriente del Fracc. Villas de la Cantera, esto es, al sur-oriente de la prolongación de la Av. De las Palmas de Guinea. Se denominará PTAR Vergel de la Cantera. En la Columna AB: Valor catastral o último avalúo del inmueble, se capturó el valor catastral según la Ley de Ingresos del Municipio de Aguascalientes para el Ejercicio Fiscal del Año 2020</t>
  </si>
  <si>
    <t>PTAR-Mirador de las Culturas</t>
  </si>
  <si>
    <t>CALLE CULTURA GUAYCURAS</t>
  </si>
  <si>
    <t>MIRADOR DE LAS CULTURAS</t>
  </si>
  <si>
    <t>R.P.P. No. 3, FOJAS-, LIBRO 4146, SECCION Ia del Municipio de Aguascalientes del 28 de julio del 2004. Escritura No. 12,477</t>
  </si>
  <si>
    <t>El predio tiene una superficie de 3,902.46 m2. En la Columna AB: Valor catastral o último avalúo del inmueble, se capturó el valor catastral según la Ley de Ingresos del Municipio de Aguascalientes para el Ejercicio Fiscal del Año 2020</t>
  </si>
  <si>
    <t>R-023</t>
  </si>
  <si>
    <t>NUM. 16, FOJAS 69, LIBRO 2294, SECCION I</t>
  </si>
  <si>
    <t>R-050A San Antonio de Peñuelas</t>
  </si>
  <si>
    <t>EJIDO SAN ANTONIO DE PEÑUELAS</t>
  </si>
  <si>
    <t>R.P.P. No. 27, FOJAS 177, LIBRO 3285, SECCION I del Municipio de Aguascalientes del 16 de abril del 2001. Escritura No.1,675</t>
  </si>
  <si>
    <t>El predio tiene una superficie de 407.60 m2 y se ubica en la esquina sur poniente que forman la confluencia del camino de terracería que parte de San antonio de Peñuelas rumbo a BuenaVista de Peñuelas en su desviación hacia la comunidad El Cedazo. En la Columna AB: Valor catastral o último avalúo del inmueble, se capturó el valor catastral según la Ley de Ingresos del Municipio de Aguascalientes para el Ejercicio Fiscal del Año 2020</t>
  </si>
  <si>
    <t>R-051A Tanque de los Jiménez</t>
  </si>
  <si>
    <t>Carretera estatal Ags-Tanque de los Jiménez</t>
  </si>
  <si>
    <t>Tanque de los Jiménez</t>
  </si>
  <si>
    <t>Contrato de Comodato DJ-050</t>
  </si>
  <si>
    <t>R-059A Hacienda Nueva 2</t>
  </si>
  <si>
    <t>Cerrito</t>
  </si>
  <si>
    <t>Hacienda Nueva</t>
  </si>
  <si>
    <t>compra-venta</t>
  </si>
  <si>
    <t>Escritura 5647</t>
  </si>
  <si>
    <t>R-074B</t>
  </si>
  <si>
    <t>camino de terracería de la localidad 2003 San Martín (El Zorrillo) al Fraccionamiento Lomas del Picacho</t>
  </si>
  <si>
    <t xml:space="preserve">Fraccion No. 2 de la subdivisión del resto del rancho Santa Clara, antes: Las Víboras </t>
  </si>
  <si>
    <t>Contrato de Comodato DJ-072/2018 suscrito el 02 de octubre del año 2019</t>
  </si>
  <si>
    <t xml:space="preserve">El predio tiene una superficie de 400 m2 y se ubica al Sureste de la ciudad de Aguascalientes, específicamente, en el predio de la fracción número dos de la subdivisión del resto del rancho Santa Clara, antes Las Víboras. </t>
  </si>
  <si>
    <t>R-084</t>
  </si>
  <si>
    <t>Edmundo Gámez Orozco esq. Oriente con Priv. Prof. Candelario Martínez Alemán</t>
  </si>
  <si>
    <t>Las Cañadas</t>
  </si>
  <si>
    <t>El predio se ubica en la acera norte de la Av. Edmundo Gámez Orozco en la esquina oriente que forma con la Priv. Prof. Candelario Martínez Alemán y entre ésta calle al poniente y la calle Manuel de Jesús Bañuelos Hernández al oriente. Además se ubica el tanque TR-311.</t>
  </si>
  <si>
    <t>TANQUE ELEVADO</t>
  </si>
  <si>
    <t>COMUNIDAD EL GIGANTE</t>
  </si>
  <si>
    <t>EL GIGANTE</t>
  </si>
  <si>
    <t>NUM. 25, FOJAS 399, LIBRO 7532, SECCION I</t>
  </si>
  <si>
    <t xml:space="preserve">En la Columna AB: Valor catastral o último avalúo del inmueble, se capturó el valor catastral según la Ley de Ingresos del Municipio de Aguascalientes para el Ejercicio Fiscal del Año 2020.  </t>
  </si>
  <si>
    <t>TR-025 y TR-026</t>
  </si>
  <si>
    <t>Héroes de Chapultepec</t>
  </si>
  <si>
    <t xml:space="preserve">El predio se ubica entre las calles: Héroes de Chapultepec al Sur y Lomas Altas al Norte. </t>
  </si>
  <si>
    <t xml:space="preserve">TR-092 </t>
  </si>
  <si>
    <t xml:space="preserve">CARRETAS </t>
  </si>
  <si>
    <t xml:space="preserve">TROJES DE CRISTAL </t>
  </si>
  <si>
    <t xml:space="preserve">ESCRITURA NUM.1344 VOL. 54 FECHA 24 DE NOVIEMBRE DE 1989  </t>
  </si>
  <si>
    <t>El predio tiene una superficie de 300 m2 y se ubica Condominio Trojes de Cristal , en la calle Carreta S/N. En la Columna AB: Valor catastral o último avalúo del inmueble, se capturó el valor catastral según la Ley de Ingresos del Municipio de Aguascalientes para el Ejercicio Fiscal del Año 2020</t>
  </si>
  <si>
    <t>TR-096 Los Laureles II</t>
  </si>
  <si>
    <t>El Laurel Oriente</t>
  </si>
  <si>
    <t>Los Laureles II</t>
  </si>
  <si>
    <t>Donación Pura</t>
  </si>
  <si>
    <t>R.P.P. No.17, Fojas 107, Libro 4986 de la Sección 1a. del Municipio de Aguascalientes del 26 de junio del 2006. Escritura No. 13,346</t>
  </si>
  <si>
    <t>El predio con una superficie de 258.33 m2 está compuesto por 2 lotes: el No.3 con 96.29 m2 más el No.4 con 162.04 m2 de la manzana 3 y se ubica en la calle el Laurel Oriente s/n, en la esquina NorOriente que forma con la calle Arrayán, esto es, en el lindero Oriente del fraccionamiento Los Laureles II. En la Columna AB: Valor catastral o último avalúo del inmueble, se capturó el valor catastral según la Ley de Ingresos del Municipio de Aguascalientes para el Ejercicio Fiscal del Año 2020</t>
  </si>
  <si>
    <t>TR-155 y TR-156</t>
  </si>
  <si>
    <t>del Faisán</t>
  </si>
  <si>
    <t>Trojes del Sur</t>
  </si>
  <si>
    <t xml:space="preserve">El predio se ubica en la acera oriente de la Av. del Faisán, al Oriente de entre las bocacalles: Ave del Paraíso al Sur y Paseo del Jilguero al Norte y a 2 1/2 cuadras al norte de Av. Siglo XXI Sur. </t>
  </si>
  <si>
    <t>TR-158 y TR-157</t>
  </si>
  <si>
    <t>Leo</t>
  </si>
  <si>
    <t>Hacienda El Cóbano</t>
  </si>
  <si>
    <t>R.P.P. No.8, Fojas 147, Libro 6279 de la Sección 1a. del Municipio de Aguascalientes del 28 de julio del 2008. Escritura No. 8,276</t>
  </si>
  <si>
    <t>El predio tiene una superficie de 258.80 m2 y se ubica en la acera oriente de la calle Leo a 30 m al sur del camino al Cóbano. En la Columna AB: Valor catastral o último avalúo del inmueble, se capturó el valor catastral según la Ley de Ingresos del Municipio de Aguascalientes para el Ejercicio Fiscal del Año 2020</t>
  </si>
  <si>
    <t>TR-185_TSAV_Sistema El Molino IV</t>
  </si>
  <si>
    <t>PUERTECITO DE LA VIRGEN</t>
  </si>
  <si>
    <t>0053</t>
  </si>
  <si>
    <t>R.P.P. NUM. 9, FOJAS 63, LIBRO 3080, SECCION I del Mpio. De Aguascalientes, del 19 Mayo 2000. Escritura No.451</t>
  </si>
  <si>
    <t xml:space="preserve">El predio tiene una superficie de 5,104 m2. Es el predio DOS de la parcela número 36 Z 1 P 1/1 adquirida a Roberto Ortega Leaños del Ejido el Puertecito en el Mpio de San Francisco de los Romo, Aguascalientes. En la Columna AB: Valor catastral o último avalúo del inmueble, se capturó el valor de la operación de compra-venta registrada en la escritura No.451,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</si>
</sst>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sz val="10"/>
      <color rgb="FF000000"/>
      <name val="Arial"/>
      <family val="2"/>
    </font>
    <font>
      <sz val="10"/>
      <name val="Arial"/>
      <family val="2"/>
    </font>
    <font>
      <u/>
      <sz val="11"/>
      <color rgb="FF0563C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4" fillId="0" borderId="1" xfId="0"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5" fillId="0" borderId="1" xfId="0" applyFont="1" applyFill="1" applyBorder="1" applyAlignment="1">
      <alignment horizontal="center" vertical="top" wrapText="1"/>
    </xf>
    <xf numFmtId="49" fontId="6" fillId="0" borderId="1" xfId="0" applyNumberFormat="1" applyFont="1" applyFill="1" applyBorder="1" applyAlignment="1" applyProtection="1">
      <alignment horizontal="center" vertical="top" wrapText="1"/>
    </xf>
    <xf numFmtId="164" fontId="4" fillId="0" borderId="1" xfId="0" applyNumberFormat="1" applyFont="1" applyFill="1" applyBorder="1" applyAlignment="1">
      <alignment horizontal="right" vertical="top" wrapText="1"/>
    </xf>
    <xf numFmtId="0" fontId="7" fillId="0" borderId="1" xfId="1" applyFont="1" applyFill="1" applyBorder="1" applyAlignment="1">
      <alignment horizontal="center" vertical="top"/>
    </xf>
    <xf numFmtId="14" fontId="5" fillId="0" borderId="1" xfId="0" applyNumberFormat="1" applyFont="1" applyFill="1" applyBorder="1" applyAlignment="1" applyProtection="1">
      <alignment horizontal="center" vertical="top" wrapText="1"/>
    </xf>
    <xf numFmtId="0" fontId="6" fillId="0" borderId="1" xfId="0" applyFont="1" applyFill="1" applyBorder="1" applyAlignment="1" applyProtection="1">
      <alignment horizontal="left" vertical="top" wrapText="1"/>
    </xf>
    <xf numFmtId="49" fontId="4" fillId="0" borderId="1" xfId="0" quotePrefix="1" applyNumberFormat="1" applyFont="1" applyFill="1" applyBorder="1" applyAlignment="1">
      <alignment horizontal="center" vertical="top" wrapText="1"/>
    </xf>
    <xf numFmtId="4" fontId="4" fillId="0" borderId="1" xfId="0" applyNumberFormat="1" applyFont="1" applyFill="1" applyBorder="1" applyAlignment="1">
      <alignment vertical="top"/>
    </xf>
    <xf numFmtId="164" fontId="4" fillId="4" borderId="1" xfId="0" applyNumberFormat="1" applyFont="1" applyFill="1" applyBorder="1" applyAlignment="1">
      <alignment horizontal="right" vertical="top" wrapText="1"/>
    </xf>
    <xf numFmtId="0" fontId="8" fillId="0" borderId="1" xfId="0" applyFont="1" applyFill="1" applyBorder="1" applyAlignment="1">
      <alignment horizontal="center" vertical="top" wrapText="1"/>
    </xf>
    <xf numFmtId="49" fontId="5" fillId="0" borderId="1" xfId="0" applyNumberFormat="1" applyFont="1" applyFill="1" applyBorder="1" applyAlignment="1" applyProtection="1">
      <alignment horizontal="center" vertical="top" wrapText="1"/>
    </xf>
    <xf numFmtId="164" fontId="8" fillId="0" borderId="1" xfId="0" applyNumberFormat="1" applyFont="1" applyFill="1" applyBorder="1" applyAlignment="1">
      <alignment horizontal="right" vertical="top" wrapText="1"/>
    </xf>
    <xf numFmtId="0" fontId="5" fillId="0" borderId="1" xfId="0" applyFont="1" applyFill="1" applyBorder="1" applyAlignment="1" applyProtection="1">
      <alignment horizontal="left" vertical="top" wrapText="1"/>
    </xf>
    <xf numFmtId="0" fontId="5" fillId="0" borderId="1" xfId="0" applyFont="1" applyFill="1" applyBorder="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s.gd/AxEKAK" TargetMode="External"/><Relationship Id="rId21" Type="http://schemas.openxmlformats.org/officeDocument/2006/relationships/hyperlink" Target="https://is.gd/AxEKAK" TargetMode="External"/><Relationship Id="rId42" Type="http://schemas.openxmlformats.org/officeDocument/2006/relationships/hyperlink" Target="https://is.gd/AxEKAK" TargetMode="External"/><Relationship Id="rId47" Type="http://schemas.openxmlformats.org/officeDocument/2006/relationships/hyperlink" Target="https://is.gd/AxEKAK" TargetMode="External"/><Relationship Id="rId63" Type="http://schemas.openxmlformats.org/officeDocument/2006/relationships/hyperlink" Target="https://is.gd/AxEKAK" TargetMode="External"/><Relationship Id="rId68" Type="http://schemas.openxmlformats.org/officeDocument/2006/relationships/hyperlink" Target="https://is.gd/AxEKAK" TargetMode="External"/><Relationship Id="rId84" Type="http://schemas.openxmlformats.org/officeDocument/2006/relationships/hyperlink" Target="https://is.gd/AxEKAK" TargetMode="External"/><Relationship Id="rId89" Type="http://schemas.openxmlformats.org/officeDocument/2006/relationships/hyperlink" Target="https://is.gd/AxEKAK" TargetMode="External"/><Relationship Id="rId112" Type="http://schemas.openxmlformats.org/officeDocument/2006/relationships/hyperlink" Target="https://is.gd/AxEKAK" TargetMode="External"/><Relationship Id="rId16" Type="http://schemas.openxmlformats.org/officeDocument/2006/relationships/hyperlink" Target="https://is.gd/AxEKAK" TargetMode="External"/><Relationship Id="rId107" Type="http://schemas.openxmlformats.org/officeDocument/2006/relationships/hyperlink" Target="https://is.gd/AxEKAK" TargetMode="External"/><Relationship Id="rId11" Type="http://schemas.openxmlformats.org/officeDocument/2006/relationships/hyperlink" Target="https://is.gd/AxEKAK" TargetMode="External"/><Relationship Id="rId32" Type="http://schemas.openxmlformats.org/officeDocument/2006/relationships/hyperlink" Target="https://is.gd/AxEKAK" TargetMode="External"/><Relationship Id="rId37" Type="http://schemas.openxmlformats.org/officeDocument/2006/relationships/hyperlink" Target="https://is.gd/AxEKAK" TargetMode="External"/><Relationship Id="rId53" Type="http://schemas.openxmlformats.org/officeDocument/2006/relationships/hyperlink" Target="https://is.gd/AxEKAK" TargetMode="External"/><Relationship Id="rId58" Type="http://schemas.openxmlformats.org/officeDocument/2006/relationships/hyperlink" Target="https://is.gd/AxEKAK" TargetMode="External"/><Relationship Id="rId74" Type="http://schemas.openxmlformats.org/officeDocument/2006/relationships/hyperlink" Target="https://is.gd/AxEKAK" TargetMode="External"/><Relationship Id="rId79" Type="http://schemas.openxmlformats.org/officeDocument/2006/relationships/hyperlink" Target="https://is.gd/AxEKAK" TargetMode="External"/><Relationship Id="rId102" Type="http://schemas.openxmlformats.org/officeDocument/2006/relationships/hyperlink" Target="https://is.gd/AxEKAK" TargetMode="External"/><Relationship Id="rId5" Type="http://schemas.openxmlformats.org/officeDocument/2006/relationships/hyperlink" Target="https://is.gd/AxEKAK" TargetMode="External"/><Relationship Id="rId90" Type="http://schemas.openxmlformats.org/officeDocument/2006/relationships/hyperlink" Target="https://is.gd/AxEKAK" TargetMode="External"/><Relationship Id="rId95" Type="http://schemas.openxmlformats.org/officeDocument/2006/relationships/hyperlink" Target="https://is.gd/AxEKAK" TargetMode="External"/><Relationship Id="rId22" Type="http://schemas.openxmlformats.org/officeDocument/2006/relationships/hyperlink" Target="https://is.gd/AxEKAK" TargetMode="External"/><Relationship Id="rId27" Type="http://schemas.openxmlformats.org/officeDocument/2006/relationships/hyperlink" Target="https://is.gd/AxEKAK" TargetMode="External"/><Relationship Id="rId43" Type="http://schemas.openxmlformats.org/officeDocument/2006/relationships/hyperlink" Target="https://is.gd/AxEKAK" TargetMode="External"/><Relationship Id="rId48" Type="http://schemas.openxmlformats.org/officeDocument/2006/relationships/hyperlink" Target="https://is.gd/AxEKAK" TargetMode="External"/><Relationship Id="rId64" Type="http://schemas.openxmlformats.org/officeDocument/2006/relationships/hyperlink" Target="https://is.gd/AxEKAK" TargetMode="External"/><Relationship Id="rId69" Type="http://schemas.openxmlformats.org/officeDocument/2006/relationships/hyperlink" Target="https://is.gd/AxEKAK" TargetMode="External"/><Relationship Id="rId113" Type="http://schemas.openxmlformats.org/officeDocument/2006/relationships/hyperlink" Target="https://is.gd/AxEKAK" TargetMode="External"/><Relationship Id="rId80" Type="http://schemas.openxmlformats.org/officeDocument/2006/relationships/hyperlink" Target="https://is.gd/AxEKAK" TargetMode="External"/><Relationship Id="rId85" Type="http://schemas.openxmlformats.org/officeDocument/2006/relationships/hyperlink" Target="https://is.gd/AxEKAK" TargetMode="External"/><Relationship Id="rId12" Type="http://schemas.openxmlformats.org/officeDocument/2006/relationships/hyperlink" Target="https://is.gd/AxEKAK" TargetMode="External"/><Relationship Id="rId17" Type="http://schemas.openxmlformats.org/officeDocument/2006/relationships/hyperlink" Target="https://is.gd/AxEKAK" TargetMode="External"/><Relationship Id="rId33" Type="http://schemas.openxmlformats.org/officeDocument/2006/relationships/hyperlink" Target="https://is.gd/AxEKAK" TargetMode="External"/><Relationship Id="rId38" Type="http://schemas.openxmlformats.org/officeDocument/2006/relationships/hyperlink" Target="https://is.gd/AxEKAK" TargetMode="External"/><Relationship Id="rId59" Type="http://schemas.openxmlformats.org/officeDocument/2006/relationships/hyperlink" Target="https://is.gd/AxEKAK" TargetMode="External"/><Relationship Id="rId103" Type="http://schemas.openxmlformats.org/officeDocument/2006/relationships/hyperlink" Target="https://is.gd/AxEKAK" TargetMode="External"/><Relationship Id="rId108" Type="http://schemas.openxmlformats.org/officeDocument/2006/relationships/hyperlink" Target="https://is.gd/AxEKAK" TargetMode="External"/><Relationship Id="rId54" Type="http://schemas.openxmlformats.org/officeDocument/2006/relationships/hyperlink" Target="https://is.gd/AxEKAK" TargetMode="External"/><Relationship Id="rId70" Type="http://schemas.openxmlformats.org/officeDocument/2006/relationships/hyperlink" Target="https://is.gd/AxEKAK" TargetMode="External"/><Relationship Id="rId75" Type="http://schemas.openxmlformats.org/officeDocument/2006/relationships/hyperlink" Target="https://is.gd/AxEKAK" TargetMode="External"/><Relationship Id="rId91" Type="http://schemas.openxmlformats.org/officeDocument/2006/relationships/hyperlink" Target="https://is.gd/AxEKAK" TargetMode="External"/><Relationship Id="rId96" Type="http://schemas.openxmlformats.org/officeDocument/2006/relationships/hyperlink" Target="https://is.gd/AxEKAK" TargetMode="External"/><Relationship Id="rId1" Type="http://schemas.openxmlformats.org/officeDocument/2006/relationships/hyperlink" Target="https://is.gd/AxEKAK" TargetMode="External"/><Relationship Id="rId6" Type="http://schemas.openxmlformats.org/officeDocument/2006/relationships/hyperlink" Target="https://is.gd/AxEKAK" TargetMode="External"/><Relationship Id="rId15" Type="http://schemas.openxmlformats.org/officeDocument/2006/relationships/hyperlink" Target="https://is.gd/AxEKAK" TargetMode="External"/><Relationship Id="rId23" Type="http://schemas.openxmlformats.org/officeDocument/2006/relationships/hyperlink" Target="https://is.gd/AxEKAK" TargetMode="External"/><Relationship Id="rId28" Type="http://schemas.openxmlformats.org/officeDocument/2006/relationships/hyperlink" Target="https://is.gd/AxEKAK" TargetMode="External"/><Relationship Id="rId36" Type="http://schemas.openxmlformats.org/officeDocument/2006/relationships/hyperlink" Target="https://is.gd/AxEKAK" TargetMode="External"/><Relationship Id="rId49" Type="http://schemas.openxmlformats.org/officeDocument/2006/relationships/hyperlink" Target="https://is.gd/AxEKAK" TargetMode="External"/><Relationship Id="rId57" Type="http://schemas.openxmlformats.org/officeDocument/2006/relationships/hyperlink" Target="https://is.gd/AxEKAK" TargetMode="External"/><Relationship Id="rId106" Type="http://schemas.openxmlformats.org/officeDocument/2006/relationships/hyperlink" Target="https://is.gd/AxEKAK" TargetMode="External"/><Relationship Id="rId114" Type="http://schemas.openxmlformats.org/officeDocument/2006/relationships/hyperlink" Target="https://is.gd/AxEKAK" TargetMode="External"/><Relationship Id="rId10" Type="http://schemas.openxmlformats.org/officeDocument/2006/relationships/hyperlink" Target="https://is.gd/AxEKAK" TargetMode="External"/><Relationship Id="rId31" Type="http://schemas.openxmlformats.org/officeDocument/2006/relationships/hyperlink" Target="https://is.gd/AxEKAK" TargetMode="External"/><Relationship Id="rId44" Type="http://schemas.openxmlformats.org/officeDocument/2006/relationships/hyperlink" Target="https://is.gd/AxEKAK" TargetMode="External"/><Relationship Id="rId52" Type="http://schemas.openxmlformats.org/officeDocument/2006/relationships/hyperlink" Target="https://is.gd/AxEKAK" TargetMode="External"/><Relationship Id="rId60" Type="http://schemas.openxmlformats.org/officeDocument/2006/relationships/hyperlink" Target="https://is.gd/AxEKAK" TargetMode="External"/><Relationship Id="rId65" Type="http://schemas.openxmlformats.org/officeDocument/2006/relationships/hyperlink" Target="https://is.gd/AxEKAK" TargetMode="External"/><Relationship Id="rId73" Type="http://schemas.openxmlformats.org/officeDocument/2006/relationships/hyperlink" Target="https://is.gd/AxEKAK" TargetMode="External"/><Relationship Id="rId78" Type="http://schemas.openxmlformats.org/officeDocument/2006/relationships/hyperlink" Target="https://is.gd/AxEKAK" TargetMode="External"/><Relationship Id="rId81" Type="http://schemas.openxmlformats.org/officeDocument/2006/relationships/hyperlink" Target="https://is.gd/AxEKAK" TargetMode="External"/><Relationship Id="rId86" Type="http://schemas.openxmlformats.org/officeDocument/2006/relationships/hyperlink" Target="https://is.gd/AxEKAK" TargetMode="External"/><Relationship Id="rId94" Type="http://schemas.openxmlformats.org/officeDocument/2006/relationships/hyperlink" Target="https://is.gd/AxEKAK" TargetMode="External"/><Relationship Id="rId99" Type="http://schemas.openxmlformats.org/officeDocument/2006/relationships/hyperlink" Target="https://is.gd/AxEKAK" TargetMode="External"/><Relationship Id="rId101" Type="http://schemas.openxmlformats.org/officeDocument/2006/relationships/hyperlink" Target="https://is.gd/AxEKAK" TargetMode="External"/><Relationship Id="rId4" Type="http://schemas.openxmlformats.org/officeDocument/2006/relationships/hyperlink" Target="https://is.gd/AxEKAK" TargetMode="External"/><Relationship Id="rId9" Type="http://schemas.openxmlformats.org/officeDocument/2006/relationships/hyperlink" Target="https://is.gd/AxEKAK" TargetMode="External"/><Relationship Id="rId13" Type="http://schemas.openxmlformats.org/officeDocument/2006/relationships/hyperlink" Target="https://is.gd/AxEKAK" TargetMode="External"/><Relationship Id="rId18" Type="http://schemas.openxmlformats.org/officeDocument/2006/relationships/hyperlink" Target="https://is.gd/AxEKAK" TargetMode="External"/><Relationship Id="rId39" Type="http://schemas.openxmlformats.org/officeDocument/2006/relationships/hyperlink" Target="https://is.gd/AxEKAK" TargetMode="External"/><Relationship Id="rId109" Type="http://schemas.openxmlformats.org/officeDocument/2006/relationships/hyperlink" Target="https://is.gd/AxEKAK" TargetMode="External"/><Relationship Id="rId34" Type="http://schemas.openxmlformats.org/officeDocument/2006/relationships/hyperlink" Target="https://is.gd/AxEKAK" TargetMode="External"/><Relationship Id="rId50" Type="http://schemas.openxmlformats.org/officeDocument/2006/relationships/hyperlink" Target="https://is.gd/AxEKAK" TargetMode="External"/><Relationship Id="rId55" Type="http://schemas.openxmlformats.org/officeDocument/2006/relationships/hyperlink" Target="https://is.gd/AxEKAK" TargetMode="External"/><Relationship Id="rId76" Type="http://schemas.openxmlformats.org/officeDocument/2006/relationships/hyperlink" Target="https://is.gd/AxEKAK" TargetMode="External"/><Relationship Id="rId97" Type="http://schemas.openxmlformats.org/officeDocument/2006/relationships/hyperlink" Target="https://is.gd/AxEKAK" TargetMode="External"/><Relationship Id="rId104" Type="http://schemas.openxmlformats.org/officeDocument/2006/relationships/hyperlink" Target="https://is.gd/AxEKAK" TargetMode="External"/><Relationship Id="rId7" Type="http://schemas.openxmlformats.org/officeDocument/2006/relationships/hyperlink" Target="https://is.gd/AxEKAK" TargetMode="External"/><Relationship Id="rId71" Type="http://schemas.openxmlformats.org/officeDocument/2006/relationships/hyperlink" Target="https://is.gd/AxEKAK" TargetMode="External"/><Relationship Id="rId92" Type="http://schemas.openxmlformats.org/officeDocument/2006/relationships/hyperlink" Target="https://is.gd/AxEKAK" TargetMode="External"/><Relationship Id="rId2" Type="http://schemas.openxmlformats.org/officeDocument/2006/relationships/hyperlink" Target="https://is.gd/AxEKAK" TargetMode="External"/><Relationship Id="rId29" Type="http://schemas.openxmlformats.org/officeDocument/2006/relationships/hyperlink" Target="https://is.gd/AxEKAK" TargetMode="External"/><Relationship Id="rId24" Type="http://schemas.openxmlformats.org/officeDocument/2006/relationships/hyperlink" Target="https://is.gd/AxEKAK" TargetMode="External"/><Relationship Id="rId40" Type="http://schemas.openxmlformats.org/officeDocument/2006/relationships/hyperlink" Target="https://is.gd/AxEKAK" TargetMode="External"/><Relationship Id="rId45" Type="http://schemas.openxmlformats.org/officeDocument/2006/relationships/hyperlink" Target="https://is.gd/AxEKAK" TargetMode="External"/><Relationship Id="rId66" Type="http://schemas.openxmlformats.org/officeDocument/2006/relationships/hyperlink" Target="https://is.gd/AxEKAK" TargetMode="External"/><Relationship Id="rId87" Type="http://schemas.openxmlformats.org/officeDocument/2006/relationships/hyperlink" Target="https://is.gd/AxEKAK" TargetMode="External"/><Relationship Id="rId110" Type="http://schemas.openxmlformats.org/officeDocument/2006/relationships/hyperlink" Target="https://is.gd/AxEKAK" TargetMode="External"/><Relationship Id="rId115" Type="http://schemas.openxmlformats.org/officeDocument/2006/relationships/hyperlink" Target="https://is.gd/AxEKAK" TargetMode="External"/><Relationship Id="rId61" Type="http://schemas.openxmlformats.org/officeDocument/2006/relationships/hyperlink" Target="https://is.gd/AxEKAK" TargetMode="External"/><Relationship Id="rId82" Type="http://schemas.openxmlformats.org/officeDocument/2006/relationships/hyperlink" Target="https://is.gd/AxEKAK" TargetMode="External"/><Relationship Id="rId19" Type="http://schemas.openxmlformats.org/officeDocument/2006/relationships/hyperlink" Target="https://is.gd/AxEKAK" TargetMode="External"/><Relationship Id="rId14" Type="http://schemas.openxmlformats.org/officeDocument/2006/relationships/hyperlink" Target="https://is.gd/AxEKAK" TargetMode="External"/><Relationship Id="rId30" Type="http://schemas.openxmlformats.org/officeDocument/2006/relationships/hyperlink" Target="https://is.gd/AxEKAK" TargetMode="External"/><Relationship Id="rId35" Type="http://schemas.openxmlformats.org/officeDocument/2006/relationships/hyperlink" Target="https://is.gd/AxEKAK" TargetMode="External"/><Relationship Id="rId56" Type="http://schemas.openxmlformats.org/officeDocument/2006/relationships/hyperlink" Target="https://is.gd/AxEKAK" TargetMode="External"/><Relationship Id="rId77" Type="http://schemas.openxmlformats.org/officeDocument/2006/relationships/hyperlink" Target="https://is.gd/AxEKAK" TargetMode="External"/><Relationship Id="rId100" Type="http://schemas.openxmlformats.org/officeDocument/2006/relationships/hyperlink" Target="https://is.gd/AxEKAK" TargetMode="External"/><Relationship Id="rId105" Type="http://schemas.openxmlformats.org/officeDocument/2006/relationships/hyperlink" Target="https://is.gd/AxEKAK" TargetMode="External"/><Relationship Id="rId8" Type="http://schemas.openxmlformats.org/officeDocument/2006/relationships/hyperlink" Target="https://is.gd/AxEKAK" TargetMode="External"/><Relationship Id="rId51" Type="http://schemas.openxmlformats.org/officeDocument/2006/relationships/hyperlink" Target="https://is.gd/AxEKAK" TargetMode="External"/><Relationship Id="rId72" Type="http://schemas.openxmlformats.org/officeDocument/2006/relationships/hyperlink" Target="https://is.gd/AxEKAK" TargetMode="External"/><Relationship Id="rId93" Type="http://schemas.openxmlformats.org/officeDocument/2006/relationships/hyperlink" Target="https://is.gd/AxEKAK" TargetMode="External"/><Relationship Id="rId98" Type="http://schemas.openxmlformats.org/officeDocument/2006/relationships/hyperlink" Target="https://is.gd/AxEKAK" TargetMode="External"/><Relationship Id="rId3" Type="http://schemas.openxmlformats.org/officeDocument/2006/relationships/hyperlink" Target="https://is.gd/AxEKAK" TargetMode="External"/><Relationship Id="rId25" Type="http://schemas.openxmlformats.org/officeDocument/2006/relationships/hyperlink" Target="https://is.gd/AxEKAK" TargetMode="External"/><Relationship Id="rId46" Type="http://schemas.openxmlformats.org/officeDocument/2006/relationships/hyperlink" Target="https://is.gd/AxEKAK" TargetMode="External"/><Relationship Id="rId67" Type="http://schemas.openxmlformats.org/officeDocument/2006/relationships/hyperlink" Target="https://is.gd/AxEKAK" TargetMode="External"/><Relationship Id="rId116" Type="http://schemas.openxmlformats.org/officeDocument/2006/relationships/hyperlink" Target="https://is.gd/AxEKAK" TargetMode="External"/><Relationship Id="rId20" Type="http://schemas.openxmlformats.org/officeDocument/2006/relationships/hyperlink" Target="https://is.gd/AxEKAK" TargetMode="External"/><Relationship Id="rId41" Type="http://schemas.openxmlformats.org/officeDocument/2006/relationships/hyperlink" Target="https://is.gd/AxEKAK" TargetMode="External"/><Relationship Id="rId62" Type="http://schemas.openxmlformats.org/officeDocument/2006/relationships/hyperlink" Target="https://is.gd/AxEKAK" TargetMode="External"/><Relationship Id="rId83" Type="http://schemas.openxmlformats.org/officeDocument/2006/relationships/hyperlink" Target="https://is.gd/AxEKAK" TargetMode="External"/><Relationship Id="rId88" Type="http://schemas.openxmlformats.org/officeDocument/2006/relationships/hyperlink" Target="https://is.gd/AxEKAK" TargetMode="External"/><Relationship Id="rId111" Type="http://schemas.openxmlformats.org/officeDocument/2006/relationships/hyperlink" Target="https://is.gd/AxEKA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75"/>
  <sheetViews>
    <sheetView tabSelected="1" topLeftCell="AF3"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57.28515625"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95.25" customHeight="1" x14ac:dyDescent="0.25">
      <c r="A8" s="2">
        <v>2021</v>
      </c>
      <c r="B8" s="3">
        <v>44287</v>
      </c>
      <c r="C8" s="3">
        <v>44377</v>
      </c>
      <c r="D8" s="4" t="s">
        <v>190</v>
      </c>
      <c r="E8" s="5" t="s">
        <v>191</v>
      </c>
      <c r="F8" s="2" t="s">
        <v>92</v>
      </c>
      <c r="G8" s="4" t="s">
        <v>192</v>
      </c>
      <c r="H8" s="2" t="s">
        <v>193</v>
      </c>
      <c r="I8" s="5" t="s">
        <v>193</v>
      </c>
      <c r="J8" s="2" t="s">
        <v>126</v>
      </c>
      <c r="K8" s="6" t="s">
        <v>194</v>
      </c>
      <c r="L8" s="7" t="s">
        <v>195</v>
      </c>
      <c r="M8" s="4" t="s">
        <v>196</v>
      </c>
      <c r="N8" s="7" t="s">
        <v>197</v>
      </c>
      <c r="O8" s="5" t="s">
        <v>172</v>
      </c>
      <c r="P8" s="7" t="s">
        <v>198</v>
      </c>
      <c r="Q8" s="2" t="s">
        <v>172</v>
      </c>
      <c r="R8" s="4">
        <v>20219</v>
      </c>
      <c r="S8" s="2" t="s">
        <v>199</v>
      </c>
      <c r="T8" s="2" t="s">
        <v>199</v>
      </c>
      <c r="U8" s="2" t="s">
        <v>199</v>
      </c>
      <c r="V8" s="2" t="s">
        <v>199</v>
      </c>
      <c r="W8" s="2" t="s">
        <v>182</v>
      </c>
      <c r="X8" s="2" t="s">
        <v>185</v>
      </c>
      <c r="Y8" s="2" t="s">
        <v>187</v>
      </c>
      <c r="Z8" s="5" t="s">
        <v>200</v>
      </c>
      <c r="AA8" s="4" t="s">
        <v>201</v>
      </c>
      <c r="AB8" s="8">
        <v>470000</v>
      </c>
      <c r="AC8" s="4" t="s">
        <v>202</v>
      </c>
      <c r="AD8" s="9" t="s">
        <v>203</v>
      </c>
      <c r="AE8" s="5" t="s">
        <v>204</v>
      </c>
      <c r="AF8" s="5" t="s">
        <v>205</v>
      </c>
      <c r="AG8" s="10">
        <v>44386</v>
      </c>
      <c r="AH8" s="10">
        <v>44386</v>
      </c>
      <c r="AI8" s="11" t="s">
        <v>206</v>
      </c>
    </row>
    <row r="9" spans="1:35" ht="119.25" customHeight="1" x14ac:dyDescent="0.25">
      <c r="A9" s="2">
        <v>2021</v>
      </c>
      <c r="B9" s="3">
        <v>44287</v>
      </c>
      <c r="C9" s="3">
        <v>44377</v>
      </c>
      <c r="D9" s="2" t="s">
        <v>207</v>
      </c>
      <c r="E9" s="5" t="s">
        <v>191</v>
      </c>
      <c r="F9" s="2" t="s">
        <v>92</v>
      </c>
      <c r="G9" s="2" t="s">
        <v>208</v>
      </c>
      <c r="H9" s="2" t="s">
        <v>193</v>
      </c>
      <c r="I9" s="2" t="s">
        <v>193</v>
      </c>
      <c r="J9" s="2" t="s">
        <v>117</v>
      </c>
      <c r="K9" s="2" t="s">
        <v>208</v>
      </c>
      <c r="L9" s="12" t="s">
        <v>195</v>
      </c>
      <c r="M9" s="4" t="s">
        <v>172</v>
      </c>
      <c r="N9" s="7" t="s">
        <v>197</v>
      </c>
      <c r="O9" s="2" t="s">
        <v>172</v>
      </c>
      <c r="P9" s="7" t="s">
        <v>198</v>
      </c>
      <c r="Q9" s="2" t="s">
        <v>172</v>
      </c>
      <c r="R9" s="2">
        <v>20208</v>
      </c>
      <c r="S9" s="2" t="s">
        <v>199</v>
      </c>
      <c r="T9" s="2" t="s">
        <v>199</v>
      </c>
      <c r="U9" s="2" t="s">
        <v>199</v>
      </c>
      <c r="V9" s="2" t="s">
        <v>199</v>
      </c>
      <c r="W9" s="2" t="s">
        <v>182</v>
      </c>
      <c r="X9" s="2" t="s">
        <v>185</v>
      </c>
      <c r="Y9" s="2" t="s">
        <v>187</v>
      </c>
      <c r="Z9" s="5" t="s">
        <v>200</v>
      </c>
      <c r="AA9" s="5" t="s">
        <v>209</v>
      </c>
      <c r="AB9" s="13">
        <v>336000</v>
      </c>
      <c r="AC9" s="5" t="s">
        <v>210</v>
      </c>
      <c r="AD9" s="9" t="s">
        <v>203</v>
      </c>
      <c r="AE9" s="2" t="s">
        <v>204</v>
      </c>
      <c r="AF9" s="2" t="s">
        <v>205</v>
      </c>
      <c r="AG9" s="10">
        <v>44386</v>
      </c>
      <c r="AH9" s="10">
        <v>44386</v>
      </c>
      <c r="AI9" s="11" t="s">
        <v>211</v>
      </c>
    </row>
    <row r="10" spans="1:35" ht="91.5" customHeight="1" x14ac:dyDescent="0.25">
      <c r="A10" s="2">
        <v>2021</v>
      </c>
      <c r="B10" s="3">
        <v>44287</v>
      </c>
      <c r="C10" s="3">
        <v>44377</v>
      </c>
      <c r="D10" s="4" t="s">
        <v>212</v>
      </c>
      <c r="E10" s="5" t="s">
        <v>191</v>
      </c>
      <c r="F10" s="2" t="s">
        <v>92</v>
      </c>
      <c r="G10" s="4" t="s">
        <v>192</v>
      </c>
      <c r="H10" s="5" t="s">
        <v>193</v>
      </c>
      <c r="I10" s="5" t="s">
        <v>193</v>
      </c>
      <c r="J10" s="2" t="s">
        <v>126</v>
      </c>
      <c r="K10" s="4" t="s">
        <v>194</v>
      </c>
      <c r="L10" s="7" t="s">
        <v>195</v>
      </c>
      <c r="M10" s="4" t="s">
        <v>196</v>
      </c>
      <c r="N10" s="7" t="s">
        <v>197</v>
      </c>
      <c r="O10" s="5" t="s">
        <v>172</v>
      </c>
      <c r="P10" s="7" t="s">
        <v>198</v>
      </c>
      <c r="Q10" s="2" t="s">
        <v>172</v>
      </c>
      <c r="R10" s="4">
        <v>20219</v>
      </c>
      <c r="S10" s="2" t="s">
        <v>199</v>
      </c>
      <c r="T10" s="2" t="s">
        <v>199</v>
      </c>
      <c r="U10" s="2" t="s">
        <v>199</v>
      </c>
      <c r="V10" s="2" t="s">
        <v>199</v>
      </c>
      <c r="W10" s="2" t="s">
        <v>182</v>
      </c>
      <c r="X10" s="2" t="s">
        <v>185</v>
      </c>
      <c r="Y10" s="2" t="s">
        <v>187</v>
      </c>
      <c r="Z10" s="5" t="s">
        <v>200</v>
      </c>
      <c r="AA10" s="4" t="s">
        <v>201</v>
      </c>
      <c r="AB10" s="8">
        <v>470000</v>
      </c>
      <c r="AC10" s="4" t="s">
        <v>202</v>
      </c>
      <c r="AD10" s="9" t="s">
        <v>203</v>
      </c>
      <c r="AE10" s="5" t="s">
        <v>204</v>
      </c>
      <c r="AF10" s="5" t="s">
        <v>205</v>
      </c>
      <c r="AG10" s="10">
        <v>44386</v>
      </c>
      <c r="AH10" s="10">
        <v>44386</v>
      </c>
      <c r="AI10" s="11" t="s">
        <v>213</v>
      </c>
    </row>
    <row r="11" spans="1:35" ht="91.5" customHeight="1" x14ac:dyDescent="0.25">
      <c r="A11" s="2">
        <v>2021</v>
      </c>
      <c r="B11" s="3">
        <v>44287</v>
      </c>
      <c r="C11" s="3">
        <v>44377</v>
      </c>
      <c r="D11" s="4" t="s">
        <v>214</v>
      </c>
      <c r="E11" s="5" t="s">
        <v>191</v>
      </c>
      <c r="F11" s="2" t="s">
        <v>92</v>
      </c>
      <c r="G11" s="4" t="s">
        <v>192</v>
      </c>
      <c r="H11" s="5" t="s">
        <v>193</v>
      </c>
      <c r="I11" s="5" t="s">
        <v>193</v>
      </c>
      <c r="J11" s="2" t="s">
        <v>126</v>
      </c>
      <c r="K11" s="4" t="s">
        <v>194</v>
      </c>
      <c r="L11" s="7" t="s">
        <v>195</v>
      </c>
      <c r="M11" s="4" t="s">
        <v>196</v>
      </c>
      <c r="N11" s="7" t="s">
        <v>197</v>
      </c>
      <c r="O11" s="5" t="s">
        <v>172</v>
      </c>
      <c r="P11" s="7" t="s">
        <v>198</v>
      </c>
      <c r="Q11" s="2" t="s">
        <v>172</v>
      </c>
      <c r="R11" s="4">
        <v>20219</v>
      </c>
      <c r="S11" s="2" t="s">
        <v>199</v>
      </c>
      <c r="T11" s="2" t="s">
        <v>199</v>
      </c>
      <c r="U11" s="2" t="s">
        <v>199</v>
      </c>
      <c r="V11" s="2" t="s">
        <v>199</v>
      </c>
      <c r="W11" s="2" t="s">
        <v>182</v>
      </c>
      <c r="X11" s="2" t="s">
        <v>185</v>
      </c>
      <c r="Y11" s="2" t="s">
        <v>187</v>
      </c>
      <c r="Z11" s="5" t="s">
        <v>200</v>
      </c>
      <c r="AA11" s="4" t="s">
        <v>201</v>
      </c>
      <c r="AB11" s="8">
        <v>470000</v>
      </c>
      <c r="AC11" s="4" t="s">
        <v>202</v>
      </c>
      <c r="AD11" s="9" t="s">
        <v>203</v>
      </c>
      <c r="AE11" s="5" t="s">
        <v>204</v>
      </c>
      <c r="AF11" s="5" t="s">
        <v>205</v>
      </c>
      <c r="AG11" s="10">
        <v>44386</v>
      </c>
      <c r="AH11" s="10">
        <v>44386</v>
      </c>
      <c r="AI11" s="11" t="s">
        <v>215</v>
      </c>
    </row>
    <row r="12" spans="1:35" ht="89.25" customHeight="1" x14ac:dyDescent="0.25">
      <c r="A12" s="2">
        <v>2021</v>
      </c>
      <c r="B12" s="3">
        <v>44287</v>
      </c>
      <c r="C12" s="3">
        <v>44377</v>
      </c>
      <c r="D12" s="4" t="s">
        <v>216</v>
      </c>
      <c r="E12" s="5" t="s">
        <v>191</v>
      </c>
      <c r="F12" s="2" t="s">
        <v>92</v>
      </c>
      <c r="G12" s="4" t="s">
        <v>192</v>
      </c>
      <c r="H12" s="5" t="s">
        <v>193</v>
      </c>
      <c r="I12" s="5" t="s">
        <v>193</v>
      </c>
      <c r="J12" s="2" t="s">
        <v>126</v>
      </c>
      <c r="K12" s="4" t="s">
        <v>194</v>
      </c>
      <c r="L12" s="7" t="s">
        <v>195</v>
      </c>
      <c r="M12" s="4" t="s">
        <v>196</v>
      </c>
      <c r="N12" s="7" t="s">
        <v>197</v>
      </c>
      <c r="O12" s="5" t="s">
        <v>172</v>
      </c>
      <c r="P12" s="7" t="s">
        <v>198</v>
      </c>
      <c r="Q12" s="2" t="s">
        <v>172</v>
      </c>
      <c r="R12" s="4">
        <v>20219</v>
      </c>
      <c r="S12" s="2" t="s">
        <v>199</v>
      </c>
      <c r="T12" s="2" t="s">
        <v>199</v>
      </c>
      <c r="U12" s="2" t="s">
        <v>199</v>
      </c>
      <c r="V12" s="2" t="s">
        <v>199</v>
      </c>
      <c r="W12" s="2" t="s">
        <v>182</v>
      </c>
      <c r="X12" s="2" t="s">
        <v>185</v>
      </c>
      <c r="Y12" s="2" t="s">
        <v>187</v>
      </c>
      <c r="Z12" s="5" t="s">
        <v>200</v>
      </c>
      <c r="AA12" s="4" t="s">
        <v>201</v>
      </c>
      <c r="AB12" s="8">
        <v>470000</v>
      </c>
      <c r="AC12" s="4" t="s">
        <v>202</v>
      </c>
      <c r="AD12" s="9" t="s">
        <v>203</v>
      </c>
      <c r="AE12" s="5" t="s">
        <v>204</v>
      </c>
      <c r="AF12" s="5" t="s">
        <v>205</v>
      </c>
      <c r="AG12" s="10">
        <v>44386</v>
      </c>
      <c r="AH12" s="10">
        <v>44386</v>
      </c>
      <c r="AI12" s="11" t="s">
        <v>217</v>
      </c>
    </row>
    <row r="13" spans="1:35" ht="93" customHeight="1" x14ac:dyDescent="0.25">
      <c r="A13" s="2">
        <v>2021</v>
      </c>
      <c r="B13" s="3">
        <v>44287</v>
      </c>
      <c r="C13" s="3">
        <v>44377</v>
      </c>
      <c r="D13" s="4" t="s">
        <v>218</v>
      </c>
      <c r="E13" s="5" t="s">
        <v>191</v>
      </c>
      <c r="F13" s="2" t="s">
        <v>92</v>
      </c>
      <c r="G13" s="4" t="s">
        <v>192</v>
      </c>
      <c r="H13" s="5" t="s">
        <v>193</v>
      </c>
      <c r="I13" s="5" t="s">
        <v>193</v>
      </c>
      <c r="J13" s="2" t="s">
        <v>126</v>
      </c>
      <c r="K13" s="4" t="s">
        <v>194</v>
      </c>
      <c r="L13" s="7" t="s">
        <v>195</v>
      </c>
      <c r="M13" s="4" t="s">
        <v>196</v>
      </c>
      <c r="N13" s="7" t="s">
        <v>197</v>
      </c>
      <c r="O13" s="5" t="s">
        <v>172</v>
      </c>
      <c r="P13" s="7" t="s">
        <v>198</v>
      </c>
      <c r="Q13" s="2" t="s">
        <v>172</v>
      </c>
      <c r="R13" s="4">
        <v>20219</v>
      </c>
      <c r="S13" s="2" t="s">
        <v>199</v>
      </c>
      <c r="T13" s="2" t="s">
        <v>199</v>
      </c>
      <c r="U13" s="2" t="s">
        <v>199</v>
      </c>
      <c r="V13" s="2" t="s">
        <v>199</v>
      </c>
      <c r="W13" s="2" t="s">
        <v>182</v>
      </c>
      <c r="X13" s="2" t="s">
        <v>185</v>
      </c>
      <c r="Y13" s="2" t="s">
        <v>187</v>
      </c>
      <c r="Z13" s="5" t="s">
        <v>200</v>
      </c>
      <c r="AA13" s="4" t="s">
        <v>201</v>
      </c>
      <c r="AB13" s="8">
        <v>615700</v>
      </c>
      <c r="AC13" s="4" t="s">
        <v>202</v>
      </c>
      <c r="AD13" s="9" t="s">
        <v>203</v>
      </c>
      <c r="AE13" s="5" t="s">
        <v>204</v>
      </c>
      <c r="AF13" s="5" t="s">
        <v>205</v>
      </c>
      <c r="AG13" s="10">
        <v>44386</v>
      </c>
      <c r="AH13" s="10">
        <v>44386</v>
      </c>
      <c r="AI13" s="11" t="s">
        <v>219</v>
      </c>
    </row>
    <row r="14" spans="1:35" ht="102.75" customHeight="1" x14ac:dyDescent="0.25">
      <c r="A14" s="2">
        <v>2021</v>
      </c>
      <c r="B14" s="3">
        <v>44287</v>
      </c>
      <c r="C14" s="3">
        <v>44377</v>
      </c>
      <c r="D14" s="4" t="s">
        <v>220</v>
      </c>
      <c r="E14" s="5" t="s">
        <v>191</v>
      </c>
      <c r="F14" s="2" t="s">
        <v>92</v>
      </c>
      <c r="G14" s="4" t="s">
        <v>221</v>
      </c>
      <c r="H14" s="5" t="s">
        <v>193</v>
      </c>
      <c r="I14" s="5" t="s">
        <v>193</v>
      </c>
      <c r="J14" s="2" t="s">
        <v>126</v>
      </c>
      <c r="K14" s="4" t="s">
        <v>222</v>
      </c>
      <c r="L14" s="7" t="s">
        <v>195</v>
      </c>
      <c r="M14" s="4" t="s">
        <v>196</v>
      </c>
      <c r="N14" s="7" t="s">
        <v>197</v>
      </c>
      <c r="O14" s="5" t="s">
        <v>172</v>
      </c>
      <c r="P14" s="7" t="s">
        <v>198</v>
      </c>
      <c r="Q14" s="2" t="s">
        <v>172</v>
      </c>
      <c r="R14" s="4">
        <v>20298</v>
      </c>
      <c r="S14" s="2" t="s">
        <v>199</v>
      </c>
      <c r="T14" s="2" t="s">
        <v>199</v>
      </c>
      <c r="U14" s="2" t="s">
        <v>199</v>
      </c>
      <c r="V14" s="2" t="s">
        <v>199</v>
      </c>
      <c r="W14" s="2" t="s">
        <v>182</v>
      </c>
      <c r="X14" s="2" t="s">
        <v>185</v>
      </c>
      <c r="Y14" s="2" t="s">
        <v>187</v>
      </c>
      <c r="Z14" s="5" t="s">
        <v>200</v>
      </c>
      <c r="AA14" s="4" t="s">
        <v>201</v>
      </c>
      <c r="AB14" s="8">
        <v>381307.5</v>
      </c>
      <c r="AC14" s="4" t="s">
        <v>223</v>
      </c>
      <c r="AD14" s="9" t="s">
        <v>203</v>
      </c>
      <c r="AE14" s="5" t="s">
        <v>204</v>
      </c>
      <c r="AF14" s="5" t="s">
        <v>205</v>
      </c>
      <c r="AG14" s="10">
        <v>44386</v>
      </c>
      <c r="AH14" s="10">
        <v>44386</v>
      </c>
      <c r="AI14" s="11" t="s">
        <v>224</v>
      </c>
    </row>
    <row r="15" spans="1:35" ht="107.25" customHeight="1" x14ac:dyDescent="0.25">
      <c r="A15" s="2">
        <v>2021</v>
      </c>
      <c r="B15" s="3">
        <v>44287</v>
      </c>
      <c r="C15" s="3">
        <v>44377</v>
      </c>
      <c r="D15" s="4" t="s">
        <v>225</v>
      </c>
      <c r="E15" s="5" t="s">
        <v>191</v>
      </c>
      <c r="F15" s="2" t="s">
        <v>92</v>
      </c>
      <c r="G15" s="4" t="s">
        <v>226</v>
      </c>
      <c r="H15" s="5" t="s">
        <v>193</v>
      </c>
      <c r="I15" s="5" t="s">
        <v>193</v>
      </c>
      <c r="J15" s="2" t="s">
        <v>126</v>
      </c>
      <c r="K15" s="4" t="s">
        <v>222</v>
      </c>
      <c r="L15" s="7" t="s">
        <v>195</v>
      </c>
      <c r="M15" s="4" t="s">
        <v>196</v>
      </c>
      <c r="N15" s="7" t="s">
        <v>197</v>
      </c>
      <c r="O15" s="5" t="s">
        <v>172</v>
      </c>
      <c r="P15" s="7" t="s">
        <v>198</v>
      </c>
      <c r="Q15" s="2" t="s">
        <v>172</v>
      </c>
      <c r="R15" s="4">
        <v>20298</v>
      </c>
      <c r="S15" s="2" t="s">
        <v>199</v>
      </c>
      <c r="T15" s="2" t="s">
        <v>199</v>
      </c>
      <c r="U15" s="2" t="s">
        <v>199</v>
      </c>
      <c r="V15" s="2" t="s">
        <v>199</v>
      </c>
      <c r="W15" s="2" t="s">
        <v>182</v>
      </c>
      <c r="X15" s="2" t="s">
        <v>185</v>
      </c>
      <c r="Y15" s="2" t="s">
        <v>187</v>
      </c>
      <c r="Z15" s="5" t="s">
        <v>200</v>
      </c>
      <c r="AA15" s="4" t="s">
        <v>201</v>
      </c>
      <c r="AB15" s="8">
        <v>94500</v>
      </c>
      <c r="AC15" s="4" t="s">
        <v>223</v>
      </c>
      <c r="AD15" s="9" t="s">
        <v>203</v>
      </c>
      <c r="AE15" s="5" t="s">
        <v>204</v>
      </c>
      <c r="AF15" s="5" t="s">
        <v>205</v>
      </c>
      <c r="AG15" s="10">
        <v>44386</v>
      </c>
      <c r="AH15" s="10">
        <v>44386</v>
      </c>
      <c r="AI15" s="11" t="s">
        <v>227</v>
      </c>
    </row>
    <row r="16" spans="1:35" ht="106.5" customHeight="1" x14ac:dyDescent="0.25">
      <c r="A16" s="2">
        <v>2021</v>
      </c>
      <c r="B16" s="3">
        <v>44287</v>
      </c>
      <c r="C16" s="3">
        <v>44377</v>
      </c>
      <c r="D16" s="4" t="s">
        <v>228</v>
      </c>
      <c r="E16" s="5" t="s">
        <v>191</v>
      </c>
      <c r="F16" s="2" t="s">
        <v>92</v>
      </c>
      <c r="G16" s="4" t="s">
        <v>221</v>
      </c>
      <c r="H16" s="5" t="s">
        <v>193</v>
      </c>
      <c r="I16" s="5" t="s">
        <v>193</v>
      </c>
      <c r="J16" s="2" t="s">
        <v>126</v>
      </c>
      <c r="K16" s="4" t="s">
        <v>222</v>
      </c>
      <c r="L16" s="7" t="s">
        <v>195</v>
      </c>
      <c r="M16" s="4" t="s">
        <v>196</v>
      </c>
      <c r="N16" s="7" t="s">
        <v>197</v>
      </c>
      <c r="O16" s="5" t="s">
        <v>172</v>
      </c>
      <c r="P16" s="7" t="s">
        <v>198</v>
      </c>
      <c r="Q16" s="2" t="s">
        <v>172</v>
      </c>
      <c r="R16" s="4">
        <v>20298</v>
      </c>
      <c r="S16" s="2" t="s">
        <v>199</v>
      </c>
      <c r="T16" s="2" t="s">
        <v>199</v>
      </c>
      <c r="U16" s="2" t="s">
        <v>199</v>
      </c>
      <c r="V16" s="2" t="s">
        <v>199</v>
      </c>
      <c r="W16" s="2" t="s">
        <v>182</v>
      </c>
      <c r="X16" s="2" t="s">
        <v>185</v>
      </c>
      <c r="Y16" s="2" t="s">
        <v>187</v>
      </c>
      <c r="Z16" s="5" t="s">
        <v>200</v>
      </c>
      <c r="AA16" s="4" t="s">
        <v>201</v>
      </c>
      <c r="AB16" s="8">
        <v>94500</v>
      </c>
      <c r="AC16" s="4" t="s">
        <v>223</v>
      </c>
      <c r="AD16" s="9" t="s">
        <v>203</v>
      </c>
      <c r="AE16" s="5" t="s">
        <v>204</v>
      </c>
      <c r="AF16" s="5" t="s">
        <v>205</v>
      </c>
      <c r="AG16" s="10">
        <v>44386</v>
      </c>
      <c r="AH16" s="10">
        <v>44386</v>
      </c>
      <c r="AI16" s="11" t="s">
        <v>229</v>
      </c>
    </row>
    <row r="17" spans="1:35" ht="79.5" customHeight="1" x14ac:dyDescent="0.25">
      <c r="A17" s="2">
        <v>2021</v>
      </c>
      <c r="B17" s="3">
        <v>44287</v>
      </c>
      <c r="C17" s="3">
        <v>44377</v>
      </c>
      <c r="D17" s="5" t="s">
        <v>230</v>
      </c>
      <c r="E17" s="5" t="s">
        <v>191</v>
      </c>
      <c r="F17" s="2" t="s">
        <v>111</v>
      </c>
      <c r="G17" s="5" t="s">
        <v>231</v>
      </c>
      <c r="H17" s="5" t="s">
        <v>193</v>
      </c>
      <c r="I17" s="5" t="s">
        <v>193</v>
      </c>
      <c r="J17" s="2" t="s">
        <v>144</v>
      </c>
      <c r="K17" s="5" t="s">
        <v>232</v>
      </c>
      <c r="L17" s="7" t="s">
        <v>195</v>
      </c>
      <c r="M17" s="4" t="s">
        <v>196</v>
      </c>
      <c r="N17" s="7" t="s">
        <v>197</v>
      </c>
      <c r="O17" s="5" t="s">
        <v>172</v>
      </c>
      <c r="P17" s="7" t="s">
        <v>198</v>
      </c>
      <c r="Q17" s="2" t="s">
        <v>172</v>
      </c>
      <c r="R17" s="4">
        <v>20070</v>
      </c>
      <c r="S17" s="2" t="s">
        <v>199</v>
      </c>
      <c r="T17" s="2" t="s">
        <v>199</v>
      </c>
      <c r="U17" s="2" t="s">
        <v>199</v>
      </c>
      <c r="V17" s="2" t="s">
        <v>199</v>
      </c>
      <c r="W17" s="2" t="s">
        <v>182</v>
      </c>
      <c r="X17" s="2" t="s">
        <v>185</v>
      </c>
      <c r="Y17" s="2" t="s">
        <v>187</v>
      </c>
      <c r="Z17" s="5" t="s">
        <v>200</v>
      </c>
      <c r="AA17" s="5" t="s">
        <v>209</v>
      </c>
      <c r="AB17" s="14">
        <f>306.038*1900</f>
        <v>581472.20000000007</v>
      </c>
      <c r="AC17" s="5" t="s">
        <v>233</v>
      </c>
      <c r="AD17" s="9" t="s">
        <v>203</v>
      </c>
      <c r="AE17" s="5" t="s">
        <v>204</v>
      </c>
      <c r="AF17" s="5" t="s">
        <v>205</v>
      </c>
      <c r="AG17" s="10">
        <v>44386</v>
      </c>
      <c r="AH17" s="10">
        <v>44386</v>
      </c>
      <c r="AI17" s="11" t="s">
        <v>234</v>
      </c>
    </row>
    <row r="18" spans="1:35" ht="81" customHeight="1" x14ac:dyDescent="0.25">
      <c r="A18" s="2">
        <v>2021</v>
      </c>
      <c r="B18" s="3">
        <v>44287</v>
      </c>
      <c r="C18" s="3">
        <v>44377</v>
      </c>
      <c r="D18" s="5" t="s">
        <v>235</v>
      </c>
      <c r="E18" s="5" t="s">
        <v>191</v>
      </c>
      <c r="F18" s="2" t="s">
        <v>92</v>
      </c>
      <c r="G18" s="5" t="s">
        <v>236</v>
      </c>
      <c r="H18" s="5" t="s">
        <v>237</v>
      </c>
      <c r="I18" s="5" t="s">
        <v>193</v>
      </c>
      <c r="J18" s="2" t="s">
        <v>126</v>
      </c>
      <c r="K18" s="5" t="s">
        <v>238</v>
      </c>
      <c r="L18" s="7" t="s">
        <v>195</v>
      </c>
      <c r="M18" s="4" t="s">
        <v>196</v>
      </c>
      <c r="N18" s="7" t="s">
        <v>197</v>
      </c>
      <c r="O18" s="5" t="s">
        <v>172</v>
      </c>
      <c r="P18" s="7" t="s">
        <v>198</v>
      </c>
      <c r="Q18" s="2" t="s">
        <v>172</v>
      </c>
      <c r="R18" s="4">
        <v>20060</v>
      </c>
      <c r="S18" s="2" t="s">
        <v>199</v>
      </c>
      <c r="T18" s="2" t="s">
        <v>199</v>
      </c>
      <c r="U18" s="2" t="s">
        <v>199</v>
      </c>
      <c r="V18" s="2" t="s">
        <v>199</v>
      </c>
      <c r="W18" s="2" t="s">
        <v>182</v>
      </c>
      <c r="X18" s="2" t="s">
        <v>185</v>
      </c>
      <c r="Y18" s="2" t="s">
        <v>187</v>
      </c>
      <c r="Z18" s="5" t="s">
        <v>200</v>
      </c>
      <c r="AA18" s="5" t="s">
        <v>209</v>
      </c>
      <c r="AB18" s="8">
        <f>98*2700</f>
        <v>264600</v>
      </c>
      <c r="AC18" s="5" t="s">
        <v>233</v>
      </c>
      <c r="AD18" s="9" t="s">
        <v>203</v>
      </c>
      <c r="AE18" s="5" t="s">
        <v>204</v>
      </c>
      <c r="AF18" s="5" t="s">
        <v>205</v>
      </c>
      <c r="AG18" s="10">
        <v>44386</v>
      </c>
      <c r="AH18" s="10">
        <v>44386</v>
      </c>
      <c r="AI18" s="11" t="s">
        <v>239</v>
      </c>
    </row>
    <row r="19" spans="1:35" ht="84" customHeight="1" x14ac:dyDescent="0.25">
      <c r="A19" s="2">
        <v>2021</v>
      </c>
      <c r="B19" s="3">
        <v>44287</v>
      </c>
      <c r="C19" s="3">
        <v>44377</v>
      </c>
      <c r="D19" s="5" t="s">
        <v>240</v>
      </c>
      <c r="E19" s="5" t="s">
        <v>191</v>
      </c>
      <c r="F19" s="2" t="s">
        <v>99</v>
      </c>
      <c r="G19" s="5" t="s">
        <v>241</v>
      </c>
      <c r="H19" s="5" t="s">
        <v>193</v>
      </c>
      <c r="I19" s="5" t="s">
        <v>193</v>
      </c>
      <c r="J19" s="2" t="s">
        <v>124</v>
      </c>
      <c r="K19" s="5" t="s">
        <v>242</v>
      </c>
      <c r="L19" s="7" t="s">
        <v>195</v>
      </c>
      <c r="M19" s="4" t="s">
        <v>196</v>
      </c>
      <c r="N19" s="7" t="s">
        <v>197</v>
      </c>
      <c r="O19" s="5" t="s">
        <v>172</v>
      </c>
      <c r="P19" s="7" t="s">
        <v>198</v>
      </c>
      <c r="Q19" s="2" t="s">
        <v>172</v>
      </c>
      <c r="R19" s="4">
        <v>20198</v>
      </c>
      <c r="S19" s="2" t="s">
        <v>199</v>
      </c>
      <c r="T19" s="2" t="s">
        <v>199</v>
      </c>
      <c r="U19" s="2" t="s">
        <v>199</v>
      </c>
      <c r="V19" s="2" t="s">
        <v>199</v>
      </c>
      <c r="W19" s="2" t="s">
        <v>182</v>
      </c>
      <c r="X19" s="2" t="s">
        <v>185</v>
      </c>
      <c r="Y19" s="2" t="s">
        <v>187</v>
      </c>
      <c r="Z19" s="5" t="s">
        <v>200</v>
      </c>
      <c r="AA19" s="5" t="s">
        <v>209</v>
      </c>
      <c r="AB19" s="8">
        <f>1244*1000</f>
        <v>1244000</v>
      </c>
      <c r="AC19" s="5" t="s">
        <v>233</v>
      </c>
      <c r="AD19" s="9" t="s">
        <v>203</v>
      </c>
      <c r="AE19" s="5" t="s">
        <v>204</v>
      </c>
      <c r="AF19" s="5" t="s">
        <v>205</v>
      </c>
      <c r="AG19" s="10">
        <v>44386</v>
      </c>
      <c r="AH19" s="10">
        <v>44386</v>
      </c>
      <c r="AI19" s="11" t="s">
        <v>243</v>
      </c>
    </row>
    <row r="20" spans="1:35" ht="38.25" customHeight="1" x14ac:dyDescent="0.25">
      <c r="A20" s="2">
        <v>2021</v>
      </c>
      <c r="B20" s="3">
        <v>44287</v>
      </c>
      <c r="C20" s="3">
        <v>44377</v>
      </c>
      <c r="D20" s="5" t="s">
        <v>244</v>
      </c>
      <c r="E20" s="5" t="s">
        <v>191</v>
      </c>
      <c r="F20" s="2" t="s">
        <v>92</v>
      </c>
      <c r="G20" s="4" t="s">
        <v>245</v>
      </c>
      <c r="H20" s="5" t="s">
        <v>193</v>
      </c>
      <c r="I20" s="5" t="s">
        <v>193</v>
      </c>
      <c r="J20" s="2" t="s">
        <v>126</v>
      </c>
      <c r="K20" s="4" t="s">
        <v>246</v>
      </c>
      <c r="L20" s="7" t="s">
        <v>195</v>
      </c>
      <c r="M20" s="4" t="s">
        <v>196</v>
      </c>
      <c r="N20" s="7" t="s">
        <v>197</v>
      </c>
      <c r="O20" s="5" t="s">
        <v>172</v>
      </c>
      <c r="P20" s="7" t="s">
        <v>198</v>
      </c>
      <c r="Q20" s="2" t="s">
        <v>172</v>
      </c>
      <c r="R20" s="4">
        <v>20230</v>
      </c>
      <c r="S20" s="2" t="s">
        <v>199</v>
      </c>
      <c r="T20" s="2" t="s">
        <v>199</v>
      </c>
      <c r="U20" s="2" t="s">
        <v>199</v>
      </c>
      <c r="V20" s="2" t="s">
        <v>199</v>
      </c>
      <c r="W20" s="2" t="s">
        <v>182</v>
      </c>
      <c r="X20" s="2" t="s">
        <v>185</v>
      </c>
      <c r="Y20" s="2" t="s">
        <v>187</v>
      </c>
      <c r="Z20" s="5" t="s">
        <v>200</v>
      </c>
      <c r="AA20" s="5" t="s">
        <v>247</v>
      </c>
      <c r="AB20" s="8">
        <f>240*2850</f>
        <v>684000</v>
      </c>
      <c r="AC20" s="5" t="s">
        <v>248</v>
      </c>
      <c r="AD20" s="9" t="s">
        <v>203</v>
      </c>
      <c r="AE20" s="5" t="s">
        <v>204</v>
      </c>
      <c r="AF20" s="5" t="s">
        <v>205</v>
      </c>
      <c r="AG20" s="10">
        <v>44386</v>
      </c>
      <c r="AH20" s="10">
        <v>44386</v>
      </c>
      <c r="AI20" s="11" t="s">
        <v>249</v>
      </c>
    </row>
    <row r="21" spans="1:35" ht="66" customHeight="1" x14ac:dyDescent="0.25">
      <c r="A21" s="2">
        <v>2021</v>
      </c>
      <c r="B21" s="3">
        <v>44287</v>
      </c>
      <c r="C21" s="3">
        <v>44377</v>
      </c>
      <c r="D21" s="5" t="s">
        <v>250</v>
      </c>
      <c r="E21" s="5" t="s">
        <v>191</v>
      </c>
      <c r="F21" s="2" t="s">
        <v>103</v>
      </c>
      <c r="G21" s="5" t="s">
        <v>251</v>
      </c>
      <c r="H21" s="5" t="s">
        <v>193</v>
      </c>
      <c r="I21" s="5" t="s">
        <v>193</v>
      </c>
      <c r="J21" s="2" t="s">
        <v>125</v>
      </c>
      <c r="K21" s="5" t="s">
        <v>252</v>
      </c>
      <c r="L21" s="7" t="s">
        <v>195</v>
      </c>
      <c r="M21" s="4" t="s">
        <v>196</v>
      </c>
      <c r="N21" s="7" t="s">
        <v>197</v>
      </c>
      <c r="O21" s="5" t="s">
        <v>172</v>
      </c>
      <c r="P21" s="7" t="s">
        <v>198</v>
      </c>
      <c r="Q21" s="2" t="s">
        <v>172</v>
      </c>
      <c r="R21" s="4">
        <v>20179</v>
      </c>
      <c r="S21" s="2" t="s">
        <v>199</v>
      </c>
      <c r="T21" s="2" t="s">
        <v>199</v>
      </c>
      <c r="U21" s="2" t="s">
        <v>199</v>
      </c>
      <c r="V21" s="2" t="s">
        <v>199</v>
      </c>
      <c r="W21" s="2" t="s">
        <v>182</v>
      </c>
      <c r="X21" s="2" t="s">
        <v>185</v>
      </c>
      <c r="Y21" s="2" t="s">
        <v>187</v>
      </c>
      <c r="Z21" s="5" t="s">
        <v>200</v>
      </c>
      <c r="AA21" s="5" t="s">
        <v>209</v>
      </c>
      <c r="AB21" s="8">
        <f>400*300</f>
        <v>120000</v>
      </c>
      <c r="AC21" s="5" t="s">
        <v>233</v>
      </c>
      <c r="AD21" s="9" t="s">
        <v>203</v>
      </c>
      <c r="AE21" s="5" t="s">
        <v>204</v>
      </c>
      <c r="AF21" s="5" t="s">
        <v>205</v>
      </c>
      <c r="AG21" s="10">
        <v>44386</v>
      </c>
      <c r="AH21" s="10">
        <v>44386</v>
      </c>
      <c r="AI21" s="11" t="s">
        <v>253</v>
      </c>
    </row>
    <row r="22" spans="1:35" ht="68.25" customHeight="1" x14ac:dyDescent="0.25">
      <c r="A22" s="2">
        <v>2021</v>
      </c>
      <c r="B22" s="3">
        <v>44287</v>
      </c>
      <c r="C22" s="3">
        <v>44377</v>
      </c>
      <c r="D22" s="5" t="s">
        <v>254</v>
      </c>
      <c r="E22" s="5" t="s">
        <v>191</v>
      </c>
      <c r="F22" s="2" t="s">
        <v>111</v>
      </c>
      <c r="G22" s="2" t="s">
        <v>255</v>
      </c>
      <c r="H22" s="5" t="s">
        <v>193</v>
      </c>
      <c r="I22" s="5" t="s">
        <v>193</v>
      </c>
      <c r="J22" s="2" t="s">
        <v>126</v>
      </c>
      <c r="K22" s="5" t="s">
        <v>256</v>
      </c>
      <c r="L22" s="7" t="s">
        <v>195</v>
      </c>
      <c r="M22" s="4" t="s">
        <v>196</v>
      </c>
      <c r="N22" s="7" t="s">
        <v>197</v>
      </c>
      <c r="O22" s="5" t="s">
        <v>172</v>
      </c>
      <c r="P22" s="7" t="s">
        <v>198</v>
      </c>
      <c r="Q22" s="2" t="s">
        <v>172</v>
      </c>
      <c r="R22" s="4">
        <v>20157</v>
      </c>
      <c r="S22" s="2" t="s">
        <v>199</v>
      </c>
      <c r="T22" s="2" t="s">
        <v>199</v>
      </c>
      <c r="U22" s="2" t="s">
        <v>199</v>
      </c>
      <c r="V22" s="2" t="s">
        <v>199</v>
      </c>
      <c r="W22" s="2" t="s">
        <v>182</v>
      </c>
      <c r="X22" s="2" t="s">
        <v>185</v>
      </c>
      <c r="Y22" s="2" t="s">
        <v>187</v>
      </c>
      <c r="Z22" s="5" t="s">
        <v>200</v>
      </c>
      <c r="AA22" s="5" t="s">
        <v>209</v>
      </c>
      <c r="AB22" s="8">
        <f>154*2250</f>
        <v>346500</v>
      </c>
      <c r="AC22" s="5" t="s">
        <v>233</v>
      </c>
      <c r="AD22" s="9" t="s">
        <v>203</v>
      </c>
      <c r="AE22" s="5" t="s">
        <v>204</v>
      </c>
      <c r="AF22" s="5" t="s">
        <v>205</v>
      </c>
      <c r="AG22" s="10">
        <v>44386</v>
      </c>
      <c r="AH22" s="10">
        <v>44386</v>
      </c>
      <c r="AI22" s="11" t="s">
        <v>257</v>
      </c>
    </row>
    <row r="23" spans="1:35" ht="69" customHeight="1" x14ac:dyDescent="0.25">
      <c r="A23" s="2">
        <v>2021</v>
      </c>
      <c r="B23" s="3">
        <v>44287</v>
      </c>
      <c r="C23" s="3">
        <v>44377</v>
      </c>
      <c r="D23" s="5" t="s">
        <v>258</v>
      </c>
      <c r="E23" s="5" t="s">
        <v>191</v>
      </c>
      <c r="F23" s="2" t="s">
        <v>111</v>
      </c>
      <c r="G23" s="5" t="s">
        <v>259</v>
      </c>
      <c r="H23" s="5" t="s">
        <v>193</v>
      </c>
      <c r="I23" s="5" t="s">
        <v>193</v>
      </c>
      <c r="J23" s="2" t="s">
        <v>126</v>
      </c>
      <c r="K23" s="5" t="s">
        <v>260</v>
      </c>
      <c r="L23" s="7" t="s">
        <v>195</v>
      </c>
      <c r="M23" s="4" t="s">
        <v>196</v>
      </c>
      <c r="N23" s="7" t="s">
        <v>197</v>
      </c>
      <c r="O23" s="5" t="s">
        <v>172</v>
      </c>
      <c r="P23" s="7" t="s">
        <v>198</v>
      </c>
      <c r="Q23" s="2" t="s">
        <v>172</v>
      </c>
      <c r="R23" s="4">
        <v>20199</v>
      </c>
      <c r="S23" s="2" t="s">
        <v>199</v>
      </c>
      <c r="T23" s="2" t="s">
        <v>199</v>
      </c>
      <c r="U23" s="2" t="s">
        <v>199</v>
      </c>
      <c r="V23" s="2" t="s">
        <v>199</v>
      </c>
      <c r="W23" s="2" t="s">
        <v>182</v>
      </c>
      <c r="X23" s="2" t="s">
        <v>185</v>
      </c>
      <c r="Y23" s="2" t="s">
        <v>187</v>
      </c>
      <c r="Z23" s="5" t="s">
        <v>200</v>
      </c>
      <c r="AA23" s="5" t="s">
        <v>209</v>
      </c>
      <c r="AB23" s="8">
        <f>80*1600</f>
        <v>128000</v>
      </c>
      <c r="AC23" s="5" t="s">
        <v>233</v>
      </c>
      <c r="AD23" s="9" t="s">
        <v>203</v>
      </c>
      <c r="AE23" s="5" t="s">
        <v>204</v>
      </c>
      <c r="AF23" s="5" t="s">
        <v>205</v>
      </c>
      <c r="AG23" s="10">
        <v>44386</v>
      </c>
      <c r="AH23" s="10">
        <v>44386</v>
      </c>
      <c r="AI23" s="11" t="s">
        <v>261</v>
      </c>
    </row>
    <row r="24" spans="1:35" ht="79.5" customHeight="1" x14ac:dyDescent="0.25">
      <c r="A24" s="2">
        <v>2021</v>
      </c>
      <c r="B24" s="3">
        <v>44287</v>
      </c>
      <c r="C24" s="3">
        <v>44377</v>
      </c>
      <c r="D24" s="5" t="s">
        <v>262</v>
      </c>
      <c r="E24" s="5" t="s">
        <v>191</v>
      </c>
      <c r="F24" s="2" t="s">
        <v>92</v>
      </c>
      <c r="G24" s="5" t="s">
        <v>263</v>
      </c>
      <c r="H24" s="5" t="s">
        <v>193</v>
      </c>
      <c r="I24" s="5" t="s">
        <v>193</v>
      </c>
      <c r="J24" s="2" t="s">
        <v>126</v>
      </c>
      <c r="K24" s="5" t="s">
        <v>264</v>
      </c>
      <c r="L24" s="7" t="s">
        <v>195</v>
      </c>
      <c r="M24" s="4" t="s">
        <v>196</v>
      </c>
      <c r="N24" s="7" t="s">
        <v>197</v>
      </c>
      <c r="O24" s="5" t="s">
        <v>172</v>
      </c>
      <c r="P24" s="7" t="s">
        <v>198</v>
      </c>
      <c r="Q24" s="2" t="s">
        <v>172</v>
      </c>
      <c r="R24" s="4">
        <v>20270</v>
      </c>
      <c r="S24" s="2" t="s">
        <v>199</v>
      </c>
      <c r="T24" s="2" t="s">
        <v>199</v>
      </c>
      <c r="U24" s="2" t="s">
        <v>199</v>
      </c>
      <c r="V24" s="2" t="s">
        <v>199</v>
      </c>
      <c r="W24" s="2" t="s">
        <v>182</v>
      </c>
      <c r="X24" s="2" t="s">
        <v>185</v>
      </c>
      <c r="Y24" s="2" t="s">
        <v>187</v>
      </c>
      <c r="Z24" s="5" t="s">
        <v>200</v>
      </c>
      <c r="AA24" s="5" t="s">
        <v>209</v>
      </c>
      <c r="AB24" s="8">
        <f>352*2700</f>
        <v>950400</v>
      </c>
      <c r="AC24" s="5" t="s">
        <v>233</v>
      </c>
      <c r="AD24" s="9" t="s">
        <v>203</v>
      </c>
      <c r="AE24" s="5" t="s">
        <v>204</v>
      </c>
      <c r="AF24" s="5" t="s">
        <v>205</v>
      </c>
      <c r="AG24" s="10">
        <v>44386</v>
      </c>
      <c r="AH24" s="10">
        <v>44386</v>
      </c>
      <c r="AI24" s="11" t="s">
        <v>265</v>
      </c>
    </row>
    <row r="25" spans="1:35" ht="79.5" customHeight="1" x14ac:dyDescent="0.25">
      <c r="A25" s="2">
        <v>2021</v>
      </c>
      <c r="B25" s="3">
        <v>44287</v>
      </c>
      <c r="C25" s="3">
        <v>44377</v>
      </c>
      <c r="D25" s="5" t="s">
        <v>266</v>
      </c>
      <c r="E25" s="5" t="s">
        <v>191</v>
      </c>
      <c r="F25" s="2" t="s">
        <v>92</v>
      </c>
      <c r="G25" s="5" t="s">
        <v>267</v>
      </c>
      <c r="H25" s="5" t="s">
        <v>193</v>
      </c>
      <c r="I25" s="5" t="s">
        <v>193</v>
      </c>
      <c r="J25" s="2" t="s">
        <v>126</v>
      </c>
      <c r="K25" s="5" t="s">
        <v>260</v>
      </c>
      <c r="L25" s="7" t="s">
        <v>195</v>
      </c>
      <c r="M25" s="4" t="s">
        <v>196</v>
      </c>
      <c r="N25" s="7" t="s">
        <v>197</v>
      </c>
      <c r="O25" s="5" t="s">
        <v>172</v>
      </c>
      <c r="P25" s="7" t="s">
        <v>198</v>
      </c>
      <c r="Q25" s="2" t="s">
        <v>172</v>
      </c>
      <c r="R25" s="4">
        <v>20199</v>
      </c>
      <c r="S25" s="2" t="s">
        <v>199</v>
      </c>
      <c r="T25" s="2" t="s">
        <v>199</v>
      </c>
      <c r="U25" s="2" t="s">
        <v>199</v>
      </c>
      <c r="V25" s="2" t="s">
        <v>199</v>
      </c>
      <c r="W25" s="2" t="s">
        <v>182</v>
      </c>
      <c r="X25" s="2" t="s">
        <v>185</v>
      </c>
      <c r="Y25" s="2" t="s">
        <v>187</v>
      </c>
      <c r="Z25" s="5" t="s">
        <v>200</v>
      </c>
      <c r="AA25" s="5" t="s">
        <v>209</v>
      </c>
      <c r="AB25" s="8">
        <f>366*1600</f>
        <v>585600</v>
      </c>
      <c r="AC25" s="5" t="s">
        <v>233</v>
      </c>
      <c r="AD25" s="9" t="s">
        <v>203</v>
      </c>
      <c r="AE25" s="5" t="s">
        <v>204</v>
      </c>
      <c r="AF25" s="5" t="s">
        <v>205</v>
      </c>
      <c r="AG25" s="10">
        <v>44386</v>
      </c>
      <c r="AH25" s="10">
        <v>44386</v>
      </c>
      <c r="AI25" s="11" t="s">
        <v>268</v>
      </c>
    </row>
    <row r="26" spans="1:35" ht="66" customHeight="1" x14ac:dyDescent="0.25">
      <c r="A26" s="2">
        <v>2021</v>
      </c>
      <c r="B26" s="3">
        <v>44287</v>
      </c>
      <c r="C26" s="3">
        <v>44377</v>
      </c>
      <c r="D26" s="5" t="s">
        <v>269</v>
      </c>
      <c r="E26" s="5" t="s">
        <v>191</v>
      </c>
      <c r="F26" s="2" t="s">
        <v>92</v>
      </c>
      <c r="G26" s="5" t="s">
        <v>176</v>
      </c>
      <c r="H26" s="4">
        <v>250</v>
      </c>
      <c r="I26" s="5" t="s">
        <v>193</v>
      </c>
      <c r="J26" s="2" t="s">
        <v>126</v>
      </c>
      <c r="K26" s="5" t="s">
        <v>150</v>
      </c>
      <c r="L26" s="7" t="s">
        <v>195</v>
      </c>
      <c r="M26" s="4" t="s">
        <v>196</v>
      </c>
      <c r="N26" s="7" t="s">
        <v>197</v>
      </c>
      <c r="O26" s="5" t="s">
        <v>172</v>
      </c>
      <c r="P26" s="7" t="s">
        <v>198</v>
      </c>
      <c r="Q26" s="2" t="s">
        <v>172</v>
      </c>
      <c r="R26" s="4">
        <v>20270</v>
      </c>
      <c r="S26" s="2" t="s">
        <v>199</v>
      </c>
      <c r="T26" s="2" t="s">
        <v>199</v>
      </c>
      <c r="U26" s="2" t="s">
        <v>199</v>
      </c>
      <c r="V26" s="2" t="s">
        <v>199</v>
      </c>
      <c r="W26" s="2" t="s">
        <v>182</v>
      </c>
      <c r="X26" s="2" t="s">
        <v>185</v>
      </c>
      <c r="Y26" s="2" t="s">
        <v>187</v>
      </c>
      <c r="Z26" s="5" t="s">
        <v>200</v>
      </c>
      <c r="AA26" s="5" t="s">
        <v>209</v>
      </c>
      <c r="AB26" s="8">
        <f>220*1750</f>
        <v>385000</v>
      </c>
      <c r="AC26" s="5" t="s">
        <v>233</v>
      </c>
      <c r="AD26" s="9" t="s">
        <v>203</v>
      </c>
      <c r="AE26" s="5" t="s">
        <v>204</v>
      </c>
      <c r="AF26" s="5" t="s">
        <v>205</v>
      </c>
      <c r="AG26" s="10">
        <v>44386</v>
      </c>
      <c r="AH26" s="10">
        <v>44386</v>
      </c>
      <c r="AI26" s="11" t="s">
        <v>270</v>
      </c>
    </row>
    <row r="27" spans="1:35" ht="76.5" customHeight="1" x14ac:dyDescent="0.25">
      <c r="A27" s="2">
        <v>2021</v>
      </c>
      <c r="B27" s="3">
        <v>44287</v>
      </c>
      <c r="C27" s="3">
        <v>44377</v>
      </c>
      <c r="D27" s="5" t="s">
        <v>271</v>
      </c>
      <c r="E27" s="5" t="s">
        <v>191</v>
      </c>
      <c r="F27" s="2" t="s">
        <v>92</v>
      </c>
      <c r="G27" s="5" t="s">
        <v>272</v>
      </c>
      <c r="H27" s="5" t="s">
        <v>193</v>
      </c>
      <c r="I27" s="5" t="s">
        <v>193</v>
      </c>
      <c r="J27" s="2" t="s">
        <v>126</v>
      </c>
      <c r="K27" s="5" t="s">
        <v>273</v>
      </c>
      <c r="L27" s="7" t="s">
        <v>195</v>
      </c>
      <c r="M27" s="4" t="s">
        <v>196</v>
      </c>
      <c r="N27" s="7" t="s">
        <v>197</v>
      </c>
      <c r="O27" s="5" t="s">
        <v>172</v>
      </c>
      <c r="P27" s="7" t="s">
        <v>198</v>
      </c>
      <c r="Q27" s="2" t="s">
        <v>172</v>
      </c>
      <c r="R27" s="4">
        <v>20269</v>
      </c>
      <c r="S27" s="2" t="s">
        <v>199</v>
      </c>
      <c r="T27" s="2" t="s">
        <v>199</v>
      </c>
      <c r="U27" s="2" t="s">
        <v>199</v>
      </c>
      <c r="V27" s="2" t="s">
        <v>199</v>
      </c>
      <c r="W27" s="2" t="s">
        <v>182</v>
      </c>
      <c r="X27" s="2" t="s">
        <v>185</v>
      </c>
      <c r="Y27" s="2" t="s">
        <v>187</v>
      </c>
      <c r="Z27" s="5" t="s">
        <v>200</v>
      </c>
      <c r="AA27" s="5" t="s">
        <v>209</v>
      </c>
      <c r="AB27" s="8">
        <f>390*2300</f>
        <v>897000</v>
      </c>
      <c r="AC27" s="5" t="s">
        <v>233</v>
      </c>
      <c r="AD27" s="9" t="s">
        <v>203</v>
      </c>
      <c r="AE27" s="5" t="s">
        <v>204</v>
      </c>
      <c r="AF27" s="5" t="s">
        <v>205</v>
      </c>
      <c r="AG27" s="10">
        <v>44386</v>
      </c>
      <c r="AH27" s="10">
        <v>44386</v>
      </c>
      <c r="AI27" s="11" t="s">
        <v>274</v>
      </c>
    </row>
    <row r="28" spans="1:35" ht="71.25" customHeight="1" x14ac:dyDescent="0.25">
      <c r="A28" s="2">
        <v>2021</v>
      </c>
      <c r="B28" s="3">
        <v>44287</v>
      </c>
      <c r="C28" s="3">
        <v>44377</v>
      </c>
      <c r="D28" s="5" t="s">
        <v>275</v>
      </c>
      <c r="E28" s="5" t="s">
        <v>191</v>
      </c>
      <c r="F28" s="2" t="s">
        <v>92</v>
      </c>
      <c r="G28" s="5" t="s">
        <v>276</v>
      </c>
      <c r="H28" s="5" t="s">
        <v>193</v>
      </c>
      <c r="I28" s="5" t="s">
        <v>193</v>
      </c>
      <c r="J28" s="2" t="s">
        <v>126</v>
      </c>
      <c r="K28" s="5" t="s">
        <v>260</v>
      </c>
      <c r="L28" s="7" t="s">
        <v>195</v>
      </c>
      <c r="M28" s="4" t="s">
        <v>196</v>
      </c>
      <c r="N28" s="7" t="s">
        <v>197</v>
      </c>
      <c r="O28" s="5" t="s">
        <v>172</v>
      </c>
      <c r="P28" s="7" t="s">
        <v>198</v>
      </c>
      <c r="Q28" s="2" t="s">
        <v>172</v>
      </c>
      <c r="R28" s="4">
        <v>20199</v>
      </c>
      <c r="S28" s="2" t="s">
        <v>199</v>
      </c>
      <c r="T28" s="2" t="s">
        <v>199</v>
      </c>
      <c r="U28" s="2" t="s">
        <v>199</v>
      </c>
      <c r="V28" s="2" t="s">
        <v>199</v>
      </c>
      <c r="W28" s="2" t="s">
        <v>182</v>
      </c>
      <c r="X28" s="2" t="s">
        <v>185</v>
      </c>
      <c r="Y28" s="2" t="s">
        <v>187</v>
      </c>
      <c r="Z28" s="5" t="s">
        <v>200</v>
      </c>
      <c r="AA28" s="5" t="s">
        <v>209</v>
      </c>
      <c r="AB28" s="8">
        <f>331.2*1600</f>
        <v>529920</v>
      </c>
      <c r="AC28" s="5" t="s">
        <v>233</v>
      </c>
      <c r="AD28" s="9" t="s">
        <v>203</v>
      </c>
      <c r="AE28" s="5" t="s">
        <v>204</v>
      </c>
      <c r="AF28" s="5" t="s">
        <v>205</v>
      </c>
      <c r="AG28" s="10">
        <v>44386</v>
      </c>
      <c r="AH28" s="10">
        <v>44386</v>
      </c>
      <c r="AI28" s="11" t="s">
        <v>277</v>
      </c>
    </row>
    <row r="29" spans="1:35" ht="104.25" customHeight="1" x14ac:dyDescent="0.25">
      <c r="A29" s="2">
        <v>2021</v>
      </c>
      <c r="B29" s="3">
        <v>44287</v>
      </c>
      <c r="C29" s="3">
        <v>44377</v>
      </c>
      <c r="D29" s="2" t="s">
        <v>278</v>
      </c>
      <c r="E29" s="5" t="s">
        <v>191</v>
      </c>
      <c r="F29" s="2" t="s">
        <v>92</v>
      </c>
      <c r="G29" s="2" t="s">
        <v>276</v>
      </c>
      <c r="H29" s="2" t="s">
        <v>193</v>
      </c>
      <c r="I29" s="2" t="s">
        <v>193</v>
      </c>
      <c r="J29" s="2" t="s">
        <v>126</v>
      </c>
      <c r="K29" s="2" t="s">
        <v>260</v>
      </c>
      <c r="L29" s="12" t="s">
        <v>195</v>
      </c>
      <c r="M29" s="4" t="s">
        <v>172</v>
      </c>
      <c r="N29" s="7" t="s">
        <v>197</v>
      </c>
      <c r="O29" s="2" t="s">
        <v>172</v>
      </c>
      <c r="P29" s="7" t="s">
        <v>198</v>
      </c>
      <c r="Q29" s="2" t="s">
        <v>172</v>
      </c>
      <c r="R29" s="2">
        <v>20199</v>
      </c>
      <c r="S29" s="2" t="s">
        <v>199</v>
      </c>
      <c r="T29" s="2" t="s">
        <v>199</v>
      </c>
      <c r="U29" s="2" t="s">
        <v>199</v>
      </c>
      <c r="V29" s="2" t="s">
        <v>199</v>
      </c>
      <c r="W29" s="2" t="s">
        <v>182</v>
      </c>
      <c r="X29" s="2" t="s">
        <v>185</v>
      </c>
      <c r="Y29" s="2" t="s">
        <v>187</v>
      </c>
      <c r="Z29" s="5" t="s">
        <v>200</v>
      </c>
      <c r="AA29" s="5" t="s">
        <v>209</v>
      </c>
      <c r="AB29" s="8">
        <f>185.5461*1600</f>
        <v>296873.76</v>
      </c>
      <c r="AC29" s="5" t="s">
        <v>279</v>
      </c>
      <c r="AD29" s="9" t="s">
        <v>203</v>
      </c>
      <c r="AE29" s="2" t="s">
        <v>204</v>
      </c>
      <c r="AF29" s="2" t="s">
        <v>205</v>
      </c>
      <c r="AG29" s="10">
        <v>44386</v>
      </c>
      <c r="AH29" s="10">
        <v>44386</v>
      </c>
      <c r="AI29" s="11" t="s">
        <v>280</v>
      </c>
    </row>
    <row r="30" spans="1:35" ht="67.5" customHeight="1" x14ac:dyDescent="0.25">
      <c r="A30" s="2">
        <v>2021</v>
      </c>
      <c r="B30" s="3">
        <v>44287</v>
      </c>
      <c r="C30" s="3">
        <v>44377</v>
      </c>
      <c r="D30" s="5" t="s">
        <v>281</v>
      </c>
      <c r="E30" s="5" t="s">
        <v>191</v>
      </c>
      <c r="F30" s="2" t="s">
        <v>92</v>
      </c>
      <c r="G30" s="5" t="s">
        <v>282</v>
      </c>
      <c r="H30" s="5" t="s">
        <v>193</v>
      </c>
      <c r="I30" s="5" t="s">
        <v>193</v>
      </c>
      <c r="J30" s="2" t="s">
        <v>126</v>
      </c>
      <c r="K30" s="5" t="s">
        <v>283</v>
      </c>
      <c r="L30" s="7" t="s">
        <v>195</v>
      </c>
      <c r="M30" s="4" t="s">
        <v>196</v>
      </c>
      <c r="N30" s="7" t="s">
        <v>197</v>
      </c>
      <c r="O30" s="5" t="s">
        <v>172</v>
      </c>
      <c r="P30" s="7" t="s">
        <v>198</v>
      </c>
      <c r="Q30" s="2" t="s">
        <v>172</v>
      </c>
      <c r="R30" s="4">
        <v>20265</v>
      </c>
      <c r="S30" s="2" t="s">
        <v>199</v>
      </c>
      <c r="T30" s="2" t="s">
        <v>199</v>
      </c>
      <c r="U30" s="2" t="s">
        <v>199</v>
      </c>
      <c r="V30" s="2" t="s">
        <v>199</v>
      </c>
      <c r="W30" s="2" t="s">
        <v>182</v>
      </c>
      <c r="X30" s="2" t="s">
        <v>185</v>
      </c>
      <c r="Y30" s="2" t="s">
        <v>187</v>
      </c>
      <c r="Z30" s="5" t="s">
        <v>200</v>
      </c>
      <c r="AA30" s="5" t="s">
        <v>209</v>
      </c>
      <c r="AB30" s="8">
        <f>364.28*1350</f>
        <v>491777.99999999994</v>
      </c>
      <c r="AC30" s="5" t="s">
        <v>233</v>
      </c>
      <c r="AD30" s="9" t="s">
        <v>203</v>
      </c>
      <c r="AE30" s="5" t="s">
        <v>204</v>
      </c>
      <c r="AF30" s="5" t="s">
        <v>205</v>
      </c>
      <c r="AG30" s="10">
        <v>44386</v>
      </c>
      <c r="AH30" s="10">
        <v>44386</v>
      </c>
      <c r="AI30" s="11" t="s">
        <v>284</v>
      </c>
    </row>
    <row r="31" spans="1:35" ht="39" customHeight="1" x14ac:dyDescent="0.25">
      <c r="A31" s="2">
        <v>2021</v>
      </c>
      <c r="B31" s="3">
        <v>44287</v>
      </c>
      <c r="C31" s="3">
        <v>44377</v>
      </c>
      <c r="D31" s="5" t="s">
        <v>285</v>
      </c>
      <c r="E31" s="5" t="s">
        <v>191</v>
      </c>
      <c r="F31" s="2" t="s">
        <v>92</v>
      </c>
      <c r="G31" s="5" t="s">
        <v>286</v>
      </c>
      <c r="H31" s="5" t="s">
        <v>193</v>
      </c>
      <c r="I31" s="5" t="s">
        <v>193</v>
      </c>
      <c r="J31" s="2" t="s">
        <v>126</v>
      </c>
      <c r="K31" s="5" t="s">
        <v>287</v>
      </c>
      <c r="L31" s="7" t="s">
        <v>195</v>
      </c>
      <c r="M31" s="4" t="s">
        <v>196</v>
      </c>
      <c r="N31" s="7" t="s">
        <v>197</v>
      </c>
      <c r="O31" s="5" t="s">
        <v>172</v>
      </c>
      <c r="P31" s="7" t="s">
        <v>198</v>
      </c>
      <c r="Q31" s="2" t="s">
        <v>172</v>
      </c>
      <c r="R31" s="4">
        <v>20260</v>
      </c>
      <c r="S31" s="2" t="s">
        <v>199</v>
      </c>
      <c r="T31" s="2" t="s">
        <v>199</v>
      </c>
      <c r="U31" s="2" t="s">
        <v>199</v>
      </c>
      <c r="V31" s="2" t="s">
        <v>199</v>
      </c>
      <c r="W31" s="2" t="s">
        <v>182</v>
      </c>
      <c r="X31" s="2" t="s">
        <v>185</v>
      </c>
      <c r="Y31" s="2" t="s">
        <v>187</v>
      </c>
      <c r="Z31" s="5" t="s">
        <v>200</v>
      </c>
      <c r="AA31" s="5" t="s">
        <v>209</v>
      </c>
      <c r="AB31" s="8">
        <f>397.1*1600</f>
        <v>635360</v>
      </c>
      <c r="AC31" s="5" t="s">
        <v>233</v>
      </c>
      <c r="AD31" s="9" t="s">
        <v>203</v>
      </c>
      <c r="AE31" s="5" t="s">
        <v>204</v>
      </c>
      <c r="AF31" s="5" t="s">
        <v>205</v>
      </c>
      <c r="AG31" s="10">
        <v>44386</v>
      </c>
      <c r="AH31" s="10">
        <v>44386</v>
      </c>
      <c r="AI31" s="11" t="s">
        <v>288</v>
      </c>
    </row>
    <row r="32" spans="1:35" ht="45" customHeight="1" x14ac:dyDescent="0.25">
      <c r="A32" s="2">
        <v>2021</v>
      </c>
      <c r="B32" s="3">
        <v>44287</v>
      </c>
      <c r="C32" s="3">
        <v>44377</v>
      </c>
      <c r="D32" s="5" t="s">
        <v>289</v>
      </c>
      <c r="E32" s="5" t="s">
        <v>191</v>
      </c>
      <c r="F32" s="2" t="s">
        <v>111</v>
      </c>
      <c r="G32" s="5" t="s">
        <v>290</v>
      </c>
      <c r="H32" s="5" t="s">
        <v>193</v>
      </c>
      <c r="I32" s="5" t="s">
        <v>193</v>
      </c>
      <c r="J32" s="2" t="s">
        <v>126</v>
      </c>
      <c r="K32" s="5" t="s">
        <v>291</v>
      </c>
      <c r="L32" s="7" t="s">
        <v>195</v>
      </c>
      <c r="M32" s="4" t="s">
        <v>196</v>
      </c>
      <c r="N32" s="7" t="s">
        <v>197</v>
      </c>
      <c r="O32" s="5" t="s">
        <v>172</v>
      </c>
      <c r="P32" s="7" t="s">
        <v>198</v>
      </c>
      <c r="Q32" s="2" t="s">
        <v>172</v>
      </c>
      <c r="R32" s="4">
        <v>20255</v>
      </c>
      <c r="S32" s="2" t="s">
        <v>199</v>
      </c>
      <c r="T32" s="2" t="s">
        <v>199</v>
      </c>
      <c r="U32" s="2" t="s">
        <v>199</v>
      </c>
      <c r="V32" s="2" t="s">
        <v>199</v>
      </c>
      <c r="W32" s="2" t="s">
        <v>182</v>
      </c>
      <c r="X32" s="2" t="s">
        <v>185</v>
      </c>
      <c r="Y32" s="2" t="s">
        <v>187</v>
      </c>
      <c r="Z32" s="5" t="s">
        <v>200</v>
      </c>
      <c r="AA32" s="5" t="s">
        <v>209</v>
      </c>
      <c r="AB32" s="8">
        <f>131.75*1900</f>
        <v>250325</v>
      </c>
      <c r="AC32" s="5" t="s">
        <v>233</v>
      </c>
      <c r="AD32" s="9" t="s">
        <v>203</v>
      </c>
      <c r="AE32" s="5" t="s">
        <v>204</v>
      </c>
      <c r="AF32" s="5" t="s">
        <v>205</v>
      </c>
      <c r="AG32" s="10">
        <v>44386</v>
      </c>
      <c r="AH32" s="10">
        <v>44386</v>
      </c>
      <c r="AI32" s="11" t="s">
        <v>292</v>
      </c>
    </row>
    <row r="33" spans="1:35" ht="45" customHeight="1" x14ac:dyDescent="0.25">
      <c r="A33" s="2">
        <v>2021</v>
      </c>
      <c r="B33" s="3">
        <v>44287</v>
      </c>
      <c r="C33" s="3">
        <v>44377</v>
      </c>
      <c r="D33" s="5" t="s">
        <v>293</v>
      </c>
      <c r="E33" s="5" t="s">
        <v>191</v>
      </c>
      <c r="F33" s="2" t="s">
        <v>111</v>
      </c>
      <c r="G33" s="5" t="s">
        <v>241</v>
      </c>
      <c r="H33" s="5" t="s">
        <v>193</v>
      </c>
      <c r="I33" s="5" t="s">
        <v>193</v>
      </c>
      <c r="J33" s="2" t="s">
        <v>117</v>
      </c>
      <c r="K33" s="5" t="s">
        <v>294</v>
      </c>
      <c r="L33" s="7" t="s">
        <v>195</v>
      </c>
      <c r="M33" s="4" t="s">
        <v>196</v>
      </c>
      <c r="N33" s="7" t="s">
        <v>197</v>
      </c>
      <c r="O33" s="5" t="s">
        <v>172</v>
      </c>
      <c r="P33" s="7" t="s">
        <v>198</v>
      </c>
      <c r="Q33" s="2" t="s">
        <v>172</v>
      </c>
      <c r="R33" s="4">
        <v>20190</v>
      </c>
      <c r="S33" s="2" t="s">
        <v>199</v>
      </c>
      <c r="T33" s="2" t="s">
        <v>199</v>
      </c>
      <c r="U33" s="2" t="s">
        <v>199</v>
      </c>
      <c r="V33" s="2" t="s">
        <v>199</v>
      </c>
      <c r="W33" s="2" t="s">
        <v>182</v>
      </c>
      <c r="X33" s="2" t="s">
        <v>185</v>
      </c>
      <c r="Y33" s="2" t="s">
        <v>187</v>
      </c>
      <c r="Z33" s="5" t="s">
        <v>200</v>
      </c>
      <c r="AA33" s="5" t="s">
        <v>209</v>
      </c>
      <c r="AB33" s="8">
        <f>47.09*1900</f>
        <v>89471</v>
      </c>
      <c r="AC33" s="5" t="s">
        <v>233</v>
      </c>
      <c r="AD33" s="9" t="s">
        <v>203</v>
      </c>
      <c r="AE33" s="5" t="s">
        <v>204</v>
      </c>
      <c r="AF33" s="5" t="s">
        <v>205</v>
      </c>
      <c r="AG33" s="10">
        <v>44386</v>
      </c>
      <c r="AH33" s="10">
        <v>44386</v>
      </c>
      <c r="AI33" s="11" t="s">
        <v>295</v>
      </c>
    </row>
    <row r="34" spans="1:35" ht="50.25" customHeight="1" x14ac:dyDescent="0.25">
      <c r="A34" s="2">
        <v>2021</v>
      </c>
      <c r="B34" s="3">
        <v>44287</v>
      </c>
      <c r="C34" s="3">
        <v>44377</v>
      </c>
      <c r="D34" s="4" t="s">
        <v>296</v>
      </c>
      <c r="E34" s="5" t="s">
        <v>191</v>
      </c>
      <c r="F34" s="2" t="s">
        <v>92</v>
      </c>
      <c r="G34" s="4" t="s">
        <v>297</v>
      </c>
      <c r="H34" s="5" t="s">
        <v>193</v>
      </c>
      <c r="I34" s="5" t="s">
        <v>193</v>
      </c>
      <c r="J34" s="2" t="s">
        <v>117</v>
      </c>
      <c r="K34" s="4" t="s">
        <v>298</v>
      </c>
      <c r="L34" s="7" t="s">
        <v>195</v>
      </c>
      <c r="M34" s="4" t="s">
        <v>196</v>
      </c>
      <c r="N34" s="7" t="s">
        <v>197</v>
      </c>
      <c r="O34" s="5" t="s">
        <v>172</v>
      </c>
      <c r="P34" s="7" t="s">
        <v>198</v>
      </c>
      <c r="Q34" s="2" t="s">
        <v>172</v>
      </c>
      <c r="R34" s="4">
        <v>20116</v>
      </c>
      <c r="S34" s="2" t="s">
        <v>199</v>
      </c>
      <c r="T34" s="2" t="s">
        <v>199</v>
      </c>
      <c r="U34" s="2" t="s">
        <v>199</v>
      </c>
      <c r="V34" s="2" t="s">
        <v>199</v>
      </c>
      <c r="W34" s="2" t="s">
        <v>182</v>
      </c>
      <c r="X34" s="2" t="s">
        <v>185</v>
      </c>
      <c r="Y34" s="2" t="s">
        <v>187</v>
      </c>
      <c r="Z34" s="5" t="s">
        <v>200</v>
      </c>
      <c r="AA34" s="5" t="s">
        <v>299</v>
      </c>
      <c r="AB34" s="8">
        <f>199.61*1300</f>
        <v>259493.00000000003</v>
      </c>
      <c r="AC34" s="5" t="s">
        <v>300</v>
      </c>
      <c r="AD34" s="9" t="s">
        <v>203</v>
      </c>
      <c r="AE34" s="5" t="s">
        <v>204</v>
      </c>
      <c r="AF34" s="5" t="s">
        <v>205</v>
      </c>
      <c r="AG34" s="10">
        <v>44386</v>
      </c>
      <c r="AH34" s="10">
        <v>44386</v>
      </c>
      <c r="AI34" s="11" t="s">
        <v>301</v>
      </c>
    </row>
    <row r="35" spans="1:35" ht="68.25" customHeight="1" x14ac:dyDescent="0.25">
      <c r="A35" s="2">
        <v>2021</v>
      </c>
      <c r="B35" s="3">
        <v>44287</v>
      </c>
      <c r="C35" s="3">
        <v>44377</v>
      </c>
      <c r="D35" s="5" t="s">
        <v>302</v>
      </c>
      <c r="E35" s="5" t="s">
        <v>191</v>
      </c>
      <c r="F35" s="2" t="s">
        <v>111</v>
      </c>
      <c r="G35" s="5" t="s">
        <v>303</v>
      </c>
      <c r="H35" s="5" t="s">
        <v>193</v>
      </c>
      <c r="I35" s="5" t="s">
        <v>193</v>
      </c>
      <c r="J35" s="2" t="s">
        <v>126</v>
      </c>
      <c r="K35" s="5" t="s">
        <v>304</v>
      </c>
      <c r="L35" s="7" t="s">
        <v>195</v>
      </c>
      <c r="M35" s="4" t="s">
        <v>196</v>
      </c>
      <c r="N35" s="7" t="s">
        <v>197</v>
      </c>
      <c r="O35" s="5" t="s">
        <v>172</v>
      </c>
      <c r="P35" s="7" t="s">
        <v>198</v>
      </c>
      <c r="Q35" s="2" t="s">
        <v>172</v>
      </c>
      <c r="R35" s="4">
        <v>20299</v>
      </c>
      <c r="S35" s="2" t="s">
        <v>199</v>
      </c>
      <c r="T35" s="2" t="s">
        <v>199</v>
      </c>
      <c r="U35" s="2" t="s">
        <v>199</v>
      </c>
      <c r="V35" s="2" t="s">
        <v>199</v>
      </c>
      <c r="W35" s="2" t="s">
        <v>182</v>
      </c>
      <c r="X35" s="2" t="s">
        <v>185</v>
      </c>
      <c r="Y35" s="2" t="s">
        <v>187</v>
      </c>
      <c r="Z35" s="5" t="s">
        <v>200</v>
      </c>
      <c r="AA35" s="5" t="s">
        <v>209</v>
      </c>
      <c r="AB35" s="8">
        <f>49.34*1200</f>
        <v>59208.000000000007</v>
      </c>
      <c r="AC35" s="5" t="s">
        <v>233</v>
      </c>
      <c r="AD35" s="9" t="s">
        <v>203</v>
      </c>
      <c r="AE35" s="5" t="s">
        <v>204</v>
      </c>
      <c r="AF35" s="5" t="s">
        <v>205</v>
      </c>
      <c r="AG35" s="10">
        <v>44386</v>
      </c>
      <c r="AH35" s="10">
        <v>44386</v>
      </c>
      <c r="AI35" s="11" t="s">
        <v>305</v>
      </c>
    </row>
    <row r="36" spans="1:35" ht="81.75" customHeight="1" x14ac:dyDescent="0.25">
      <c r="A36" s="2">
        <v>2021</v>
      </c>
      <c r="B36" s="3">
        <v>44287</v>
      </c>
      <c r="C36" s="3">
        <v>44377</v>
      </c>
      <c r="D36" s="5" t="s">
        <v>306</v>
      </c>
      <c r="E36" s="5" t="s">
        <v>191</v>
      </c>
      <c r="F36" s="2" t="s">
        <v>103</v>
      </c>
      <c r="G36" s="5" t="s">
        <v>307</v>
      </c>
      <c r="H36" s="5" t="s">
        <v>193</v>
      </c>
      <c r="I36" s="5" t="s">
        <v>193</v>
      </c>
      <c r="J36" s="2" t="s">
        <v>117</v>
      </c>
      <c r="K36" s="5" t="s">
        <v>308</v>
      </c>
      <c r="L36" s="7" t="s">
        <v>195</v>
      </c>
      <c r="M36" s="4" t="s">
        <v>196</v>
      </c>
      <c r="N36" s="7" t="s">
        <v>197</v>
      </c>
      <c r="O36" s="5" t="s">
        <v>172</v>
      </c>
      <c r="P36" s="7" t="s">
        <v>198</v>
      </c>
      <c r="Q36" s="2" t="s">
        <v>172</v>
      </c>
      <c r="R36" s="4">
        <v>20150</v>
      </c>
      <c r="S36" s="2" t="s">
        <v>199</v>
      </c>
      <c r="T36" s="2" t="s">
        <v>199</v>
      </c>
      <c r="U36" s="2" t="s">
        <v>199</v>
      </c>
      <c r="V36" s="2" t="s">
        <v>199</v>
      </c>
      <c r="W36" s="2" t="s">
        <v>182</v>
      </c>
      <c r="X36" s="2" t="s">
        <v>185</v>
      </c>
      <c r="Y36" s="2" t="s">
        <v>187</v>
      </c>
      <c r="Z36" s="5" t="s">
        <v>200</v>
      </c>
      <c r="AA36" s="5" t="s">
        <v>209</v>
      </c>
      <c r="AB36" s="8">
        <f>81.7*1450</f>
        <v>118465</v>
      </c>
      <c r="AC36" s="5" t="s">
        <v>233</v>
      </c>
      <c r="AD36" s="9" t="s">
        <v>203</v>
      </c>
      <c r="AE36" s="5" t="s">
        <v>204</v>
      </c>
      <c r="AF36" s="5" t="s">
        <v>205</v>
      </c>
      <c r="AG36" s="10">
        <v>44386</v>
      </c>
      <c r="AH36" s="10">
        <v>44386</v>
      </c>
      <c r="AI36" s="11" t="s">
        <v>309</v>
      </c>
    </row>
    <row r="37" spans="1:35" ht="44.25" customHeight="1" x14ac:dyDescent="0.25">
      <c r="A37" s="2">
        <v>2021</v>
      </c>
      <c r="B37" s="3">
        <v>44287</v>
      </c>
      <c r="C37" s="3">
        <v>44377</v>
      </c>
      <c r="D37" s="4" t="s">
        <v>310</v>
      </c>
      <c r="E37" s="5" t="s">
        <v>191</v>
      </c>
      <c r="F37" s="2" t="s">
        <v>92</v>
      </c>
      <c r="G37" s="4" t="s">
        <v>311</v>
      </c>
      <c r="H37" s="5" t="s">
        <v>193</v>
      </c>
      <c r="I37" s="5" t="s">
        <v>193</v>
      </c>
      <c r="J37" s="2" t="s">
        <v>117</v>
      </c>
      <c r="K37" s="4" t="s">
        <v>312</v>
      </c>
      <c r="L37" s="7" t="s">
        <v>195</v>
      </c>
      <c r="M37" s="4" t="s">
        <v>196</v>
      </c>
      <c r="N37" s="7" t="s">
        <v>197</v>
      </c>
      <c r="O37" s="5" t="s">
        <v>172</v>
      </c>
      <c r="P37" s="7" t="s">
        <v>198</v>
      </c>
      <c r="Q37" s="2" t="s">
        <v>172</v>
      </c>
      <c r="R37" s="4">
        <v>20030</v>
      </c>
      <c r="S37" s="2" t="s">
        <v>199</v>
      </c>
      <c r="T37" s="2" t="s">
        <v>199</v>
      </c>
      <c r="U37" s="2" t="s">
        <v>199</v>
      </c>
      <c r="V37" s="2" t="s">
        <v>199</v>
      </c>
      <c r="W37" s="2" t="s">
        <v>182</v>
      </c>
      <c r="X37" s="2" t="s">
        <v>185</v>
      </c>
      <c r="Y37" s="2" t="s">
        <v>187</v>
      </c>
      <c r="Z37" s="5" t="s">
        <v>200</v>
      </c>
      <c r="AA37" s="5" t="s">
        <v>313</v>
      </c>
      <c r="AB37" s="8">
        <f>543.75*1450</f>
        <v>788437.5</v>
      </c>
      <c r="AC37" s="5" t="s">
        <v>314</v>
      </c>
      <c r="AD37" s="9" t="s">
        <v>203</v>
      </c>
      <c r="AE37" s="5" t="s">
        <v>204</v>
      </c>
      <c r="AF37" s="5" t="s">
        <v>205</v>
      </c>
      <c r="AG37" s="10">
        <v>44386</v>
      </c>
      <c r="AH37" s="10">
        <v>44386</v>
      </c>
      <c r="AI37" s="11" t="s">
        <v>315</v>
      </c>
    </row>
    <row r="38" spans="1:35" ht="79.5" customHeight="1" x14ac:dyDescent="0.25">
      <c r="A38" s="2">
        <v>2021</v>
      </c>
      <c r="B38" s="3">
        <v>44287</v>
      </c>
      <c r="C38" s="3">
        <v>44377</v>
      </c>
      <c r="D38" s="2" t="s">
        <v>316</v>
      </c>
      <c r="E38" s="5" t="s">
        <v>191</v>
      </c>
      <c r="F38" s="2" t="s">
        <v>92</v>
      </c>
      <c r="G38" s="2" t="s">
        <v>317</v>
      </c>
      <c r="H38" s="2" t="s">
        <v>193</v>
      </c>
      <c r="I38" s="2" t="s">
        <v>193</v>
      </c>
      <c r="J38" s="2" t="s">
        <v>117</v>
      </c>
      <c r="K38" s="2" t="s">
        <v>318</v>
      </c>
      <c r="L38" s="12" t="s">
        <v>195</v>
      </c>
      <c r="M38" s="4" t="s">
        <v>172</v>
      </c>
      <c r="N38" s="7" t="s">
        <v>197</v>
      </c>
      <c r="O38" s="2" t="s">
        <v>172</v>
      </c>
      <c r="P38" s="7" t="s">
        <v>198</v>
      </c>
      <c r="Q38" s="2" t="s">
        <v>172</v>
      </c>
      <c r="R38" s="2">
        <v>20050</v>
      </c>
      <c r="S38" s="2" t="s">
        <v>199</v>
      </c>
      <c r="T38" s="2" t="s">
        <v>199</v>
      </c>
      <c r="U38" s="2" t="s">
        <v>199</v>
      </c>
      <c r="V38" s="2" t="s">
        <v>199</v>
      </c>
      <c r="W38" s="2" t="s">
        <v>182</v>
      </c>
      <c r="X38" s="2" t="s">
        <v>185</v>
      </c>
      <c r="Y38" s="2" t="s">
        <v>187</v>
      </c>
      <c r="Z38" s="5" t="s">
        <v>200</v>
      </c>
      <c r="AA38" s="5" t="s">
        <v>209</v>
      </c>
      <c r="AB38" s="8">
        <f>152.738*1850</f>
        <v>282565.3</v>
      </c>
      <c r="AC38" s="5" t="s">
        <v>319</v>
      </c>
      <c r="AD38" s="9" t="s">
        <v>203</v>
      </c>
      <c r="AE38" s="2" t="s">
        <v>204</v>
      </c>
      <c r="AF38" s="2" t="s">
        <v>205</v>
      </c>
      <c r="AG38" s="10">
        <v>44386</v>
      </c>
      <c r="AH38" s="10">
        <v>44386</v>
      </c>
      <c r="AI38" s="11" t="s">
        <v>320</v>
      </c>
    </row>
    <row r="39" spans="1:35" ht="79.5" customHeight="1" x14ac:dyDescent="0.25">
      <c r="A39" s="2">
        <v>2021</v>
      </c>
      <c r="B39" s="3">
        <v>44287</v>
      </c>
      <c r="C39" s="3">
        <v>44377</v>
      </c>
      <c r="D39" s="5" t="s">
        <v>321</v>
      </c>
      <c r="E39" s="5" t="s">
        <v>191</v>
      </c>
      <c r="F39" s="2" t="s">
        <v>111</v>
      </c>
      <c r="G39" s="5" t="s">
        <v>231</v>
      </c>
      <c r="H39" s="5" t="s">
        <v>193</v>
      </c>
      <c r="I39" s="5" t="s">
        <v>193</v>
      </c>
      <c r="J39" s="2" t="s">
        <v>117</v>
      </c>
      <c r="K39" s="5" t="s">
        <v>322</v>
      </c>
      <c r="L39" s="7" t="s">
        <v>195</v>
      </c>
      <c r="M39" s="4" t="s">
        <v>196</v>
      </c>
      <c r="N39" s="7" t="s">
        <v>197</v>
      </c>
      <c r="O39" s="5" t="s">
        <v>172</v>
      </c>
      <c r="P39" s="7" t="s">
        <v>198</v>
      </c>
      <c r="Q39" s="2" t="s">
        <v>172</v>
      </c>
      <c r="R39" s="4">
        <v>20040</v>
      </c>
      <c r="S39" s="2" t="s">
        <v>199</v>
      </c>
      <c r="T39" s="2" t="s">
        <v>199</v>
      </c>
      <c r="U39" s="2" t="s">
        <v>199</v>
      </c>
      <c r="V39" s="2" t="s">
        <v>199</v>
      </c>
      <c r="W39" s="2" t="s">
        <v>182</v>
      </c>
      <c r="X39" s="2" t="s">
        <v>185</v>
      </c>
      <c r="Y39" s="2" t="s">
        <v>187</v>
      </c>
      <c r="Z39" s="5" t="s">
        <v>200</v>
      </c>
      <c r="AA39" s="5" t="s">
        <v>209</v>
      </c>
      <c r="AB39" s="8">
        <f>200*1800</f>
        <v>360000</v>
      </c>
      <c r="AC39" s="5" t="s">
        <v>233</v>
      </c>
      <c r="AD39" s="9" t="s">
        <v>203</v>
      </c>
      <c r="AE39" s="5" t="s">
        <v>204</v>
      </c>
      <c r="AF39" s="5" t="s">
        <v>205</v>
      </c>
      <c r="AG39" s="10">
        <v>44386</v>
      </c>
      <c r="AH39" s="10">
        <v>44386</v>
      </c>
      <c r="AI39" s="11" t="s">
        <v>323</v>
      </c>
    </row>
    <row r="40" spans="1:35" ht="37.5" customHeight="1" x14ac:dyDescent="0.25">
      <c r="A40" s="2">
        <v>2021</v>
      </c>
      <c r="B40" s="3">
        <v>44287</v>
      </c>
      <c r="C40" s="3">
        <v>44377</v>
      </c>
      <c r="D40" s="5" t="s">
        <v>324</v>
      </c>
      <c r="E40" s="5" t="s">
        <v>191</v>
      </c>
      <c r="F40" s="2" t="s">
        <v>92</v>
      </c>
      <c r="G40" s="4" t="s">
        <v>192</v>
      </c>
      <c r="H40" s="5" t="s">
        <v>193</v>
      </c>
      <c r="I40" s="5" t="s">
        <v>193</v>
      </c>
      <c r="J40" s="2" t="s">
        <v>126</v>
      </c>
      <c r="K40" s="4" t="s">
        <v>325</v>
      </c>
      <c r="L40" s="7" t="s">
        <v>195</v>
      </c>
      <c r="M40" s="4" t="s">
        <v>196</v>
      </c>
      <c r="N40" s="7" t="s">
        <v>197</v>
      </c>
      <c r="O40" s="5" t="s">
        <v>172</v>
      </c>
      <c r="P40" s="7" t="s">
        <v>198</v>
      </c>
      <c r="Q40" s="2" t="s">
        <v>172</v>
      </c>
      <c r="R40" s="4">
        <v>20179</v>
      </c>
      <c r="S40" s="2" t="s">
        <v>199</v>
      </c>
      <c r="T40" s="2" t="s">
        <v>199</v>
      </c>
      <c r="U40" s="2" t="s">
        <v>199</v>
      </c>
      <c r="V40" s="2" t="s">
        <v>199</v>
      </c>
      <c r="W40" s="2" t="s">
        <v>182</v>
      </c>
      <c r="X40" s="2" t="s">
        <v>185</v>
      </c>
      <c r="Y40" s="2" t="s">
        <v>187</v>
      </c>
      <c r="Z40" s="5" t="s">
        <v>200</v>
      </c>
      <c r="AA40" s="5" t="s">
        <v>299</v>
      </c>
      <c r="AB40" s="8">
        <f>305.72*1000</f>
        <v>305720</v>
      </c>
      <c r="AC40" s="5" t="s">
        <v>326</v>
      </c>
      <c r="AD40" s="9" t="s">
        <v>203</v>
      </c>
      <c r="AE40" s="5" t="s">
        <v>204</v>
      </c>
      <c r="AF40" s="5" t="s">
        <v>205</v>
      </c>
      <c r="AG40" s="10">
        <v>44386</v>
      </c>
      <c r="AH40" s="10">
        <v>44386</v>
      </c>
      <c r="AI40" s="11" t="s">
        <v>327</v>
      </c>
    </row>
    <row r="41" spans="1:35" ht="77.25" customHeight="1" x14ac:dyDescent="0.25">
      <c r="A41" s="2">
        <v>2021</v>
      </c>
      <c r="B41" s="3">
        <v>44287</v>
      </c>
      <c r="C41" s="3">
        <v>44377</v>
      </c>
      <c r="D41" s="5" t="s">
        <v>328</v>
      </c>
      <c r="E41" s="5" t="s">
        <v>191</v>
      </c>
      <c r="F41" s="2" t="s">
        <v>92</v>
      </c>
      <c r="G41" s="5" t="s">
        <v>329</v>
      </c>
      <c r="H41" s="5" t="s">
        <v>193</v>
      </c>
      <c r="I41" s="5" t="s">
        <v>193</v>
      </c>
      <c r="J41" s="2" t="s">
        <v>126</v>
      </c>
      <c r="K41" s="5" t="s">
        <v>330</v>
      </c>
      <c r="L41" s="7" t="s">
        <v>195</v>
      </c>
      <c r="M41" s="4" t="s">
        <v>196</v>
      </c>
      <c r="N41" s="7" t="s">
        <v>197</v>
      </c>
      <c r="O41" s="5" t="s">
        <v>172</v>
      </c>
      <c r="P41" s="7" t="s">
        <v>198</v>
      </c>
      <c r="Q41" s="2" t="s">
        <v>172</v>
      </c>
      <c r="R41" s="4">
        <v>20174</v>
      </c>
      <c r="S41" s="2" t="s">
        <v>199</v>
      </c>
      <c r="T41" s="2" t="s">
        <v>199</v>
      </c>
      <c r="U41" s="2" t="s">
        <v>199</v>
      </c>
      <c r="V41" s="2" t="s">
        <v>199</v>
      </c>
      <c r="W41" s="2" t="s">
        <v>182</v>
      </c>
      <c r="X41" s="2" t="s">
        <v>185</v>
      </c>
      <c r="Y41" s="2" t="s">
        <v>187</v>
      </c>
      <c r="Z41" s="5" t="s">
        <v>200</v>
      </c>
      <c r="AA41" s="5" t="s">
        <v>209</v>
      </c>
      <c r="AB41" s="8">
        <f>400*1550</f>
        <v>620000</v>
      </c>
      <c r="AC41" s="5" t="s">
        <v>233</v>
      </c>
      <c r="AD41" s="9" t="s">
        <v>203</v>
      </c>
      <c r="AE41" s="5" t="s">
        <v>204</v>
      </c>
      <c r="AF41" s="5" t="s">
        <v>205</v>
      </c>
      <c r="AG41" s="10">
        <v>44386</v>
      </c>
      <c r="AH41" s="10">
        <v>44386</v>
      </c>
      <c r="AI41" s="11" t="s">
        <v>331</v>
      </c>
    </row>
    <row r="42" spans="1:35" ht="87.75" customHeight="1" x14ac:dyDescent="0.25">
      <c r="A42" s="2">
        <v>2021</v>
      </c>
      <c r="B42" s="3">
        <v>44287</v>
      </c>
      <c r="C42" s="3">
        <v>44377</v>
      </c>
      <c r="D42" s="2" t="s">
        <v>332</v>
      </c>
      <c r="E42" s="5" t="s">
        <v>191</v>
      </c>
      <c r="F42" s="2" t="s">
        <v>92</v>
      </c>
      <c r="G42" s="2" t="s">
        <v>333</v>
      </c>
      <c r="H42" s="2" t="s">
        <v>193</v>
      </c>
      <c r="I42" s="2" t="s">
        <v>193</v>
      </c>
      <c r="J42" s="2" t="s">
        <v>117</v>
      </c>
      <c r="K42" s="2" t="s">
        <v>334</v>
      </c>
      <c r="L42" s="12" t="s">
        <v>195</v>
      </c>
      <c r="M42" s="4" t="s">
        <v>172</v>
      </c>
      <c r="N42" s="7" t="s">
        <v>197</v>
      </c>
      <c r="O42" s="2" t="s">
        <v>172</v>
      </c>
      <c r="P42" s="7" t="s">
        <v>198</v>
      </c>
      <c r="Q42" s="2" t="s">
        <v>172</v>
      </c>
      <c r="R42" s="2">
        <v>20130</v>
      </c>
      <c r="S42" s="2" t="s">
        <v>199</v>
      </c>
      <c r="T42" s="2" t="s">
        <v>199</v>
      </c>
      <c r="U42" s="2" t="s">
        <v>199</v>
      </c>
      <c r="V42" s="2" t="s">
        <v>199</v>
      </c>
      <c r="W42" s="2" t="s">
        <v>182</v>
      </c>
      <c r="X42" s="2" t="s">
        <v>185</v>
      </c>
      <c r="Y42" s="2" t="s">
        <v>187</v>
      </c>
      <c r="Z42" s="5" t="s">
        <v>200</v>
      </c>
      <c r="AA42" s="5" t="s">
        <v>209</v>
      </c>
      <c r="AB42" s="8">
        <f>408.581*2450</f>
        <v>1001023.4500000001</v>
      </c>
      <c r="AC42" s="5" t="s">
        <v>335</v>
      </c>
      <c r="AD42" s="9" t="s">
        <v>203</v>
      </c>
      <c r="AE42" s="2" t="s">
        <v>204</v>
      </c>
      <c r="AF42" s="2" t="s">
        <v>205</v>
      </c>
      <c r="AG42" s="10">
        <v>44386</v>
      </c>
      <c r="AH42" s="10">
        <v>44386</v>
      </c>
      <c r="AI42" s="11" t="s">
        <v>336</v>
      </c>
    </row>
    <row r="43" spans="1:35" ht="79.5" customHeight="1" x14ac:dyDescent="0.25">
      <c r="A43" s="2">
        <v>2021</v>
      </c>
      <c r="B43" s="3">
        <v>44287</v>
      </c>
      <c r="C43" s="3">
        <v>44377</v>
      </c>
      <c r="D43" s="5" t="s">
        <v>337</v>
      </c>
      <c r="E43" s="5" t="s">
        <v>191</v>
      </c>
      <c r="F43" s="2" t="s">
        <v>92</v>
      </c>
      <c r="G43" s="5" t="s">
        <v>333</v>
      </c>
      <c r="H43" s="5" t="s">
        <v>193</v>
      </c>
      <c r="I43" s="5" t="s">
        <v>193</v>
      </c>
      <c r="J43" s="2" t="s">
        <v>117</v>
      </c>
      <c r="K43" s="5" t="s">
        <v>334</v>
      </c>
      <c r="L43" s="7" t="s">
        <v>195</v>
      </c>
      <c r="M43" s="4" t="s">
        <v>196</v>
      </c>
      <c r="N43" s="7" t="s">
        <v>197</v>
      </c>
      <c r="O43" s="5" t="s">
        <v>172</v>
      </c>
      <c r="P43" s="7" t="s">
        <v>198</v>
      </c>
      <c r="Q43" s="2" t="s">
        <v>172</v>
      </c>
      <c r="R43" s="4">
        <v>20130</v>
      </c>
      <c r="S43" s="2" t="s">
        <v>199</v>
      </c>
      <c r="T43" s="2" t="s">
        <v>199</v>
      </c>
      <c r="U43" s="2" t="s">
        <v>199</v>
      </c>
      <c r="V43" s="2" t="s">
        <v>199</v>
      </c>
      <c r="W43" s="2" t="s">
        <v>182</v>
      </c>
      <c r="X43" s="2" t="s">
        <v>185</v>
      </c>
      <c r="Y43" s="2" t="s">
        <v>187</v>
      </c>
      <c r="Z43" s="5" t="s">
        <v>200</v>
      </c>
      <c r="AA43" s="5" t="s">
        <v>209</v>
      </c>
      <c r="AB43" s="8">
        <f>600*1850</f>
        <v>1110000</v>
      </c>
      <c r="AC43" s="5" t="s">
        <v>233</v>
      </c>
      <c r="AD43" s="9" t="s">
        <v>203</v>
      </c>
      <c r="AE43" s="5" t="s">
        <v>204</v>
      </c>
      <c r="AF43" s="5" t="s">
        <v>205</v>
      </c>
      <c r="AG43" s="10">
        <v>44386</v>
      </c>
      <c r="AH43" s="10">
        <v>44386</v>
      </c>
      <c r="AI43" s="11" t="s">
        <v>338</v>
      </c>
    </row>
    <row r="44" spans="1:35" ht="96.75" customHeight="1" x14ac:dyDescent="0.25">
      <c r="A44" s="2">
        <v>2021</v>
      </c>
      <c r="B44" s="3">
        <v>44287</v>
      </c>
      <c r="C44" s="3">
        <v>44377</v>
      </c>
      <c r="D44" s="5" t="s">
        <v>339</v>
      </c>
      <c r="E44" s="5" t="s">
        <v>191</v>
      </c>
      <c r="F44" s="2" t="s">
        <v>92</v>
      </c>
      <c r="G44" s="5" t="s">
        <v>174</v>
      </c>
      <c r="H44" s="5" t="s">
        <v>193</v>
      </c>
      <c r="I44" s="5" t="s">
        <v>193</v>
      </c>
      <c r="J44" s="2" t="s">
        <v>117</v>
      </c>
      <c r="K44" s="5" t="s">
        <v>340</v>
      </c>
      <c r="L44" s="7" t="s">
        <v>195</v>
      </c>
      <c r="M44" s="4" t="s">
        <v>196</v>
      </c>
      <c r="N44" s="7" t="s">
        <v>197</v>
      </c>
      <c r="O44" s="5" t="s">
        <v>172</v>
      </c>
      <c r="P44" s="7" t="s">
        <v>198</v>
      </c>
      <c r="Q44" s="2" t="s">
        <v>172</v>
      </c>
      <c r="R44" s="4">
        <v>20267</v>
      </c>
      <c r="S44" s="2" t="s">
        <v>199</v>
      </c>
      <c r="T44" s="2" t="s">
        <v>199</v>
      </c>
      <c r="U44" s="2" t="s">
        <v>199</v>
      </c>
      <c r="V44" s="2" t="s">
        <v>199</v>
      </c>
      <c r="W44" s="2" t="s">
        <v>182</v>
      </c>
      <c r="X44" s="2" t="s">
        <v>185</v>
      </c>
      <c r="Y44" s="2" t="s">
        <v>187</v>
      </c>
      <c r="Z44" s="5" t="s">
        <v>200</v>
      </c>
      <c r="AA44" s="5" t="s">
        <v>209</v>
      </c>
      <c r="AB44" s="8">
        <f>92.93*75</f>
        <v>6969.7500000000009</v>
      </c>
      <c r="AC44" s="5" t="s">
        <v>233</v>
      </c>
      <c r="AD44" s="9" t="s">
        <v>203</v>
      </c>
      <c r="AE44" s="5" t="s">
        <v>204</v>
      </c>
      <c r="AF44" s="5" t="s">
        <v>205</v>
      </c>
      <c r="AG44" s="10">
        <v>44386</v>
      </c>
      <c r="AH44" s="10">
        <v>44386</v>
      </c>
      <c r="AI44" s="11" t="s">
        <v>341</v>
      </c>
    </row>
    <row r="45" spans="1:35" ht="90" customHeight="1" x14ac:dyDescent="0.25">
      <c r="A45" s="2">
        <v>2021</v>
      </c>
      <c r="B45" s="3">
        <v>44287</v>
      </c>
      <c r="C45" s="3">
        <v>44377</v>
      </c>
      <c r="D45" s="5" t="s">
        <v>342</v>
      </c>
      <c r="E45" s="5" t="s">
        <v>191</v>
      </c>
      <c r="F45" s="2" t="s">
        <v>92</v>
      </c>
      <c r="G45" s="5" t="s">
        <v>343</v>
      </c>
      <c r="H45" s="5" t="s">
        <v>193</v>
      </c>
      <c r="I45" s="5" t="s">
        <v>193</v>
      </c>
      <c r="J45" s="2" t="s">
        <v>126</v>
      </c>
      <c r="K45" s="5" t="s">
        <v>344</v>
      </c>
      <c r="L45" s="7" t="s">
        <v>195</v>
      </c>
      <c r="M45" s="4" t="s">
        <v>196</v>
      </c>
      <c r="N45" s="7" t="s">
        <v>197</v>
      </c>
      <c r="O45" s="5" t="s">
        <v>172</v>
      </c>
      <c r="P45" s="7" t="s">
        <v>198</v>
      </c>
      <c r="Q45" s="2" t="s">
        <v>172</v>
      </c>
      <c r="R45" s="4">
        <v>20235</v>
      </c>
      <c r="S45" s="2" t="s">
        <v>199</v>
      </c>
      <c r="T45" s="2" t="s">
        <v>199</v>
      </c>
      <c r="U45" s="2" t="s">
        <v>199</v>
      </c>
      <c r="V45" s="2" t="s">
        <v>199</v>
      </c>
      <c r="W45" s="2" t="s">
        <v>182</v>
      </c>
      <c r="X45" s="2" t="s">
        <v>185</v>
      </c>
      <c r="Y45" s="2" t="s">
        <v>187</v>
      </c>
      <c r="Z45" s="5" t="s">
        <v>200</v>
      </c>
      <c r="AA45" s="5" t="s">
        <v>209</v>
      </c>
      <c r="AB45" s="8">
        <f>470*220</f>
        <v>103400</v>
      </c>
      <c r="AC45" s="5" t="s">
        <v>233</v>
      </c>
      <c r="AD45" s="9" t="s">
        <v>203</v>
      </c>
      <c r="AE45" s="5" t="s">
        <v>204</v>
      </c>
      <c r="AF45" s="5" t="s">
        <v>205</v>
      </c>
      <c r="AG45" s="10">
        <v>44386</v>
      </c>
      <c r="AH45" s="10">
        <v>44386</v>
      </c>
      <c r="AI45" s="11" t="s">
        <v>345</v>
      </c>
    </row>
    <row r="46" spans="1:35" ht="81" customHeight="1" x14ac:dyDescent="0.25">
      <c r="A46" s="2">
        <v>2021</v>
      </c>
      <c r="B46" s="3">
        <v>44287</v>
      </c>
      <c r="C46" s="3">
        <v>44377</v>
      </c>
      <c r="D46" s="5" t="s">
        <v>346</v>
      </c>
      <c r="E46" s="5" t="s">
        <v>191</v>
      </c>
      <c r="F46" s="2" t="s">
        <v>92</v>
      </c>
      <c r="G46" s="5" t="s">
        <v>347</v>
      </c>
      <c r="H46" s="5" t="s">
        <v>193</v>
      </c>
      <c r="I46" s="5" t="s">
        <v>193</v>
      </c>
      <c r="J46" s="2" t="s">
        <v>117</v>
      </c>
      <c r="K46" s="5" t="s">
        <v>348</v>
      </c>
      <c r="L46" s="7" t="s">
        <v>195</v>
      </c>
      <c r="M46" s="4" t="s">
        <v>196</v>
      </c>
      <c r="N46" s="7" t="s">
        <v>197</v>
      </c>
      <c r="O46" s="5" t="s">
        <v>172</v>
      </c>
      <c r="P46" s="7" t="s">
        <v>198</v>
      </c>
      <c r="Q46" s="2" t="s">
        <v>172</v>
      </c>
      <c r="R46" s="4">
        <v>20050</v>
      </c>
      <c r="S46" s="2" t="s">
        <v>199</v>
      </c>
      <c r="T46" s="2" t="s">
        <v>199</v>
      </c>
      <c r="U46" s="2" t="s">
        <v>199</v>
      </c>
      <c r="V46" s="2" t="s">
        <v>199</v>
      </c>
      <c r="W46" s="2" t="s">
        <v>182</v>
      </c>
      <c r="X46" s="2" t="s">
        <v>185</v>
      </c>
      <c r="Y46" s="2" t="s">
        <v>187</v>
      </c>
      <c r="Z46" s="5" t="s">
        <v>200</v>
      </c>
      <c r="AA46" s="5" t="s">
        <v>209</v>
      </c>
      <c r="AB46" s="8">
        <f>200*1850</f>
        <v>370000</v>
      </c>
      <c r="AC46" s="5" t="s">
        <v>233</v>
      </c>
      <c r="AD46" s="9" t="s">
        <v>203</v>
      </c>
      <c r="AE46" s="5" t="s">
        <v>204</v>
      </c>
      <c r="AF46" s="5" t="s">
        <v>205</v>
      </c>
      <c r="AG46" s="10">
        <v>44386</v>
      </c>
      <c r="AH46" s="10">
        <v>44386</v>
      </c>
      <c r="AI46" s="11" t="s">
        <v>349</v>
      </c>
    </row>
    <row r="47" spans="1:35" ht="57" customHeight="1" x14ac:dyDescent="0.25">
      <c r="A47" s="2">
        <v>2021</v>
      </c>
      <c r="B47" s="3">
        <v>44287</v>
      </c>
      <c r="C47" s="3">
        <v>44377</v>
      </c>
      <c r="D47" s="5" t="s">
        <v>350</v>
      </c>
      <c r="E47" s="5" t="s">
        <v>191</v>
      </c>
      <c r="F47" s="2" t="s">
        <v>111</v>
      </c>
      <c r="G47" s="5" t="s">
        <v>290</v>
      </c>
      <c r="H47" s="5" t="s">
        <v>193</v>
      </c>
      <c r="I47" s="5" t="s">
        <v>193</v>
      </c>
      <c r="J47" s="2" t="s">
        <v>125</v>
      </c>
      <c r="K47" s="5" t="s">
        <v>351</v>
      </c>
      <c r="L47" s="7" t="s">
        <v>195</v>
      </c>
      <c r="M47" s="4" t="s">
        <v>196</v>
      </c>
      <c r="N47" s="7" t="s">
        <v>197</v>
      </c>
      <c r="O47" s="5" t="s">
        <v>172</v>
      </c>
      <c r="P47" s="7" t="s">
        <v>198</v>
      </c>
      <c r="Q47" s="2" t="s">
        <v>172</v>
      </c>
      <c r="R47" s="4">
        <v>20070</v>
      </c>
      <c r="S47" s="2" t="s">
        <v>199</v>
      </c>
      <c r="T47" s="2" t="s">
        <v>199</v>
      </c>
      <c r="U47" s="2" t="s">
        <v>199</v>
      </c>
      <c r="V47" s="2" t="s">
        <v>199</v>
      </c>
      <c r="W47" s="2" t="s">
        <v>182</v>
      </c>
      <c r="X47" s="2" t="s">
        <v>185</v>
      </c>
      <c r="Y47" s="2" t="s">
        <v>187</v>
      </c>
      <c r="Z47" s="5" t="s">
        <v>200</v>
      </c>
      <c r="AA47" s="5" t="s">
        <v>209</v>
      </c>
      <c r="AB47" s="8">
        <f>226.29*3700</f>
        <v>837273</v>
      </c>
      <c r="AC47" s="5" t="s">
        <v>233</v>
      </c>
      <c r="AD47" s="9" t="s">
        <v>203</v>
      </c>
      <c r="AE47" s="5" t="s">
        <v>204</v>
      </c>
      <c r="AF47" s="5" t="s">
        <v>205</v>
      </c>
      <c r="AG47" s="10">
        <v>44386</v>
      </c>
      <c r="AH47" s="10">
        <v>44386</v>
      </c>
      <c r="AI47" s="11" t="s">
        <v>352</v>
      </c>
    </row>
    <row r="48" spans="1:35" ht="79.5" customHeight="1" x14ac:dyDescent="0.25">
      <c r="A48" s="2">
        <v>2021</v>
      </c>
      <c r="B48" s="3">
        <v>44287</v>
      </c>
      <c r="C48" s="3">
        <v>44377</v>
      </c>
      <c r="D48" s="5" t="s">
        <v>353</v>
      </c>
      <c r="E48" s="5" t="s">
        <v>191</v>
      </c>
      <c r="F48" s="2" t="s">
        <v>111</v>
      </c>
      <c r="G48" s="5" t="s">
        <v>263</v>
      </c>
      <c r="H48" s="5" t="s">
        <v>193</v>
      </c>
      <c r="I48" s="5" t="s">
        <v>193</v>
      </c>
      <c r="J48" s="2" t="s">
        <v>144</v>
      </c>
      <c r="K48" s="5" t="s">
        <v>354</v>
      </c>
      <c r="L48" s="7" t="s">
        <v>195</v>
      </c>
      <c r="M48" s="4" t="s">
        <v>196</v>
      </c>
      <c r="N48" s="7" t="s">
        <v>197</v>
      </c>
      <c r="O48" s="5" t="s">
        <v>172</v>
      </c>
      <c r="P48" s="7" t="s">
        <v>198</v>
      </c>
      <c r="Q48" s="2" t="s">
        <v>172</v>
      </c>
      <c r="R48" s="4">
        <v>20289</v>
      </c>
      <c r="S48" s="2" t="s">
        <v>199</v>
      </c>
      <c r="T48" s="2" t="s">
        <v>199</v>
      </c>
      <c r="U48" s="2" t="s">
        <v>199</v>
      </c>
      <c r="V48" s="2" t="s">
        <v>199</v>
      </c>
      <c r="W48" s="2" t="s">
        <v>182</v>
      </c>
      <c r="X48" s="2" t="s">
        <v>185</v>
      </c>
      <c r="Y48" s="2" t="s">
        <v>187</v>
      </c>
      <c r="Z48" s="5" t="s">
        <v>200</v>
      </c>
      <c r="AA48" s="5" t="s">
        <v>209</v>
      </c>
      <c r="AB48" s="8">
        <f>425*1600</f>
        <v>680000</v>
      </c>
      <c r="AC48" s="5" t="s">
        <v>233</v>
      </c>
      <c r="AD48" s="9" t="s">
        <v>203</v>
      </c>
      <c r="AE48" s="5" t="s">
        <v>204</v>
      </c>
      <c r="AF48" s="5" t="s">
        <v>205</v>
      </c>
      <c r="AG48" s="10">
        <v>44386</v>
      </c>
      <c r="AH48" s="10">
        <v>44386</v>
      </c>
      <c r="AI48" s="11" t="s">
        <v>355</v>
      </c>
    </row>
    <row r="49" spans="1:35" ht="42.75" customHeight="1" x14ac:dyDescent="0.25">
      <c r="A49" s="2">
        <v>2021</v>
      </c>
      <c r="B49" s="3">
        <v>44287</v>
      </c>
      <c r="C49" s="3">
        <v>44377</v>
      </c>
      <c r="D49" s="4" t="s">
        <v>356</v>
      </c>
      <c r="E49" s="5" t="s">
        <v>191</v>
      </c>
      <c r="F49" s="2" t="s">
        <v>92</v>
      </c>
      <c r="G49" s="4" t="s">
        <v>192</v>
      </c>
      <c r="H49" s="5" t="s">
        <v>193</v>
      </c>
      <c r="I49" s="5" t="s">
        <v>193</v>
      </c>
      <c r="J49" s="2" t="s">
        <v>117</v>
      </c>
      <c r="K49" s="5" t="s">
        <v>357</v>
      </c>
      <c r="L49" s="7" t="s">
        <v>195</v>
      </c>
      <c r="M49" s="4" t="s">
        <v>196</v>
      </c>
      <c r="N49" s="7" t="s">
        <v>197</v>
      </c>
      <c r="O49" s="5" t="s">
        <v>172</v>
      </c>
      <c r="P49" s="7" t="s">
        <v>198</v>
      </c>
      <c r="Q49" s="2" t="s">
        <v>172</v>
      </c>
      <c r="R49" s="4">
        <v>20172</v>
      </c>
      <c r="S49" s="2" t="s">
        <v>199</v>
      </c>
      <c r="T49" s="2" t="s">
        <v>199</v>
      </c>
      <c r="U49" s="2" t="s">
        <v>199</v>
      </c>
      <c r="V49" s="2" t="s">
        <v>199</v>
      </c>
      <c r="W49" s="2" t="s">
        <v>182</v>
      </c>
      <c r="X49" s="2" t="s">
        <v>185</v>
      </c>
      <c r="Y49" s="2" t="s">
        <v>187</v>
      </c>
      <c r="Z49" s="5" t="s">
        <v>200</v>
      </c>
      <c r="AA49" s="4" t="s">
        <v>358</v>
      </c>
      <c r="AB49" s="8">
        <f>301.27*1650</f>
        <v>497095.49999999994</v>
      </c>
      <c r="AC49" s="4" t="s">
        <v>359</v>
      </c>
      <c r="AD49" s="9" t="s">
        <v>203</v>
      </c>
      <c r="AE49" s="5" t="s">
        <v>204</v>
      </c>
      <c r="AF49" s="5" t="s">
        <v>205</v>
      </c>
      <c r="AG49" s="10">
        <v>44386</v>
      </c>
      <c r="AH49" s="10">
        <v>44386</v>
      </c>
      <c r="AI49" s="11" t="s">
        <v>360</v>
      </c>
    </row>
    <row r="50" spans="1:35" ht="57.75" customHeight="1" x14ac:dyDescent="0.25">
      <c r="A50" s="2">
        <v>2021</v>
      </c>
      <c r="B50" s="3">
        <v>44287</v>
      </c>
      <c r="C50" s="3">
        <v>44377</v>
      </c>
      <c r="D50" s="5" t="s">
        <v>361</v>
      </c>
      <c r="E50" s="5" t="s">
        <v>191</v>
      </c>
      <c r="F50" s="2" t="s">
        <v>103</v>
      </c>
      <c r="G50" s="5" t="s">
        <v>251</v>
      </c>
      <c r="H50" s="5" t="s">
        <v>193</v>
      </c>
      <c r="I50" s="5" t="s">
        <v>193</v>
      </c>
      <c r="J50" s="2" t="s">
        <v>121</v>
      </c>
      <c r="K50" s="5" t="s">
        <v>362</v>
      </c>
      <c r="L50" s="7" t="s">
        <v>195</v>
      </c>
      <c r="M50" s="4" t="s">
        <v>196</v>
      </c>
      <c r="N50" s="7" t="s">
        <v>197</v>
      </c>
      <c r="O50" s="5" t="s">
        <v>172</v>
      </c>
      <c r="P50" s="7" t="s">
        <v>198</v>
      </c>
      <c r="Q50" s="2" t="s">
        <v>172</v>
      </c>
      <c r="R50" s="4">
        <v>20298</v>
      </c>
      <c r="S50" s="2" t="s">
        <v>199</v>
      </c>
      <c r="T50" s="2" t="s">
        <v>199</v>
      </c>
      <c r="U50" s="2" t="s">
        <v>199</v>
      </c>
      <c r="V50" s="2" t="s">
        <v>199</v>
      </c>
      <c r="W50" s="2" t="s">
        <v>182</v>
      </c>
      <c r="X50" s="2" t="s">
        <v>185</v>
      </c>
      <c r="Y50" s="2" t="s">
        <v>187</v>
      </c>
      <c r="Z50" s="5" t="s">
        <v>200</v>
      </c>
      <c r="AA50" s="5" t="s">
        <v>209</v>
      </c>
      <c r="AB50" s="8">
        <v>78000</v>
      </c>
      <c r="AC50" s="5" t="s">
        <v>233</v>
      </c>
      <c r="AD50" s="9" t="s">
        <v>203</v>
      </c>
      <c r="AE50" s="5" t="s">
        <v>204</v>
      </c>
      <c r="AF50" s="5" t="s">
        <v>205</v>
      </c>
      <c r="AG50" s="10">
        <v>44386</v>
      </c>
      <c r="AH50" s="10">
        <v>44386</v>
      </c>
      <c r="AI50" s="11" t="s">
        <v>363</v>
      </c>
    </row>
    <row r="51" spans="1:35" ht="109.5" customHeight="1" x14ac:dyDescent="0.25">
      <c r="A51" s="2">
        <v>2021</v>
      </c>
      <c r="B51" s="3">
        <v>44287</v>
      </c>
      <c r="C51" s="3">
        <v>44377</v>
      </c>
      <c r="D51" s="2" t="s">
        <v>364</v>
      </c>
      <c r="E51" s="5" t="s">
        <v>191</v>
      </c>
      <c r="F51" s="2" t="s">
        <v>111</v>
      </c>
      <c r="G51" s="2" t="s">
        <v>365</v>
      </c>
      <c r="H51" s="2" t="s">
        <v>193</v>
      </c>
      <c r="I51" s="2" t="s">
        <v>193</v>
      </c>
      <c r="J51" s="2" t="s">
        <v>126</v>
      </c>
      <c r="K51" s="2" t="s">
        <v>366</v>
      </c>
      <c r="L51" s="12" t="s">
        <v>195</v>
      </c>
      <c r="M51" s="4" t="s">
        <v>172</v>
      </c>
      <c r="N51" s="7" t="s">
        <v>197</v>
      </c>
      <c r="O51" s="2" t="s">
        <v>172</v>
      </c>
      <c r="P51" s="7" t="s">
        <v>198</v>
      </c>
      <c r="Q51" s="2" t="s">
        <v>172</v>
      </c>
      <c r="R51" s="2">
        <v>20286</v>
      </c>
      <c r="S51" s="2" t="s">
        <v>199</v>
      </c>
      <c r="T51" s="2" t="s">
        <v>199</v>
      </c>
      <c r="U51" s="2" t="s">
        <v>199</v>
      </c>
      <c r="V51" s="2" t="s">
        <v>199</v>
      </c>
      <c r="W51" s="2" t="s">
        <v>182</v>
      </c>
      <c r="X51" s="2" t="s">
        <v>185</v>
      </c>
      <c r="Y51" s="2" t="s">
        <v>187</v>
      </c>
      <c r="Z51" s="5" t="s">
        <v>200</v>
      </c>
      <c r="AA51" s="5" t="s">
        <v>209</v>
      </c>
      <c r="AB51" s="8">
        <f>1098.46*2300</f>
        <v>2526458</v>
      </c>
      <c r="AC51" s="5" t="s">
        <v>367</v>
      </c>
      <c r="AD51" s="9" t="s">
        <v>203</v>
      </c>
      <c r="AE51" s="2" t="s">
        <v>204</v>
      </c>
      <c r="AF51" s="2" t="s">
        <v>205</v>
      </c>
      <c r="AG51" s="10">
        <v>44386</v>
      </c>
      <c r="AH51" s="10">
        <v>44386</v>
      </c>
      <c r="AI51" s="11" t="s">
        <v>368</v>
      </c>
    </row>
    <row r="52" spans="1:35" ht="69" customHeight="1" x14ac:dyDescent="0.25">
      <c r="A52" s="2">
        <v>2021</v>
      </c>
      <c r="B52" s="3">
        <v>44287</v>
      </c>
      <c r="C52" s="3">
        <v>44377</v>
      </c>
      <c r="D52" s="5" t="s">
        <v>369</v>
      </c>
      <c r="E52" s="5" t="s">
        <v>191</v>
      </c>
      <c r="F52" s="2" t="s">
        <v>92</v>
      </c>
      <c r="G52" s="5" t="s">
        <v>370</v>
      </c>
      <c r="H52" s="5" t="s">
        <v>193</v>
      </c>
      <c r="I52" s="5" t="s">
        <v>193</v>
      </c>
      <c r="J52" s="2" t="s">
        <v>126</v>
      </c>
      <c r="K52" s="5" t="s">
        <v>371</v>
      </c>
      <c r="L52" s="7" t="s">
        <v>195</v>
      </c>
      <c r="M52" s="4" t="s">
        <v>196</v>
      </c>
      <c r="N52" s="7" t="s">
        <v>197</v>
      </c>
      <c r="O52" s="5" t="s">
        <v>172</v>
      </c>
      <c r="P52" s="7" t="s">
        <v>198</v>
      </c>
      <c r="Q52" s="2" t="s">
        <v>172</v>
      </c>
      <c r="R52" s="4">
        <v>20260</v>
      </c>
      <c r="S52" s="2" t="s">
        <v>199</v>
      </c>
      <c r="T52" s="2" t="s">
        <v>199</v>
      </c>
      <c r="U52" s="2" t="s">
        <v>199</v>
      </c>
      <c r="V52" s="2" t="s">
        <v>199</v>
      </c>
      <c r="W52" s="2" t="s">
        <v>182</v>
      </c>
      <c r="X52" s="2" t="s">
        <v>185</v>
      </c>
      <c r="Y52" s="2" t="s">
        <v>187</v>
      </c>
      <c r="Z52" s="5" t="s">
        <v>200</v>
      </c>
      <c r="AA52" s="5" t="s">
        <v>209</v>
      </c>
      <c r="AB52" s="8">
        <f>67.1*1400</f>
        <v>93939.999999999985</v>
      </c>
      <c r="AC52" s="5" t="s">
        <v>372</v>
      </c>
      <c r="AD52" s="9" t="s">
        <v>203</v>
      </c>
      <c r="AE52" s="5" t="s">
        <v>204</v>
      </c>
      <c r="AF52" s="5" t="s">
        <v>205</v>
      </c>
      <c r="AG52" s="10">
        <v>44386</v>
      </c>
      <c r="AH52" s="10">
        <v>44386</v>
      </c>
      <c r="AI52" s="11" t="s">
        <v>373</v>
      </c>
    </row>
    <row r="53" spans="1:35" ht="95.25" customHeight="1" x14ac:dyDescent="0.25">
      <c r="A53" s="2">
        <v>2021</v>
      </c>
      <c r="B53" s="3">
        <v>44287</v>
      </c>
      <c r="C53" s="3">
        <v>44377</v>
      </c>
      <c r="D53" s="5" t="s">
        <v>374</v>
      </c>
      <c r="E53" s="5" t="s">
        <v>191</v>
      </c>
      <c r="F53" s="2" t="s">
        <v>103</v>
      </c>
      <c r="G53" s="5" t="s">
        <v>259</v>
      </c>
      <c r="H53" s="5" t="s">
        <v>193</v>
      </c>
      <c r="I53" s="5" t="s">
        <v>193</v>
      </c>
      <c r="J53" s="2" t="s">
        <v>125</v>
      </c>
      <c r="K53" s="5" t="s">
        <v>252</v>
      </c>
      <c r="L53" s="7" t="s">
        <v>195</v>
      </c>
      <c r="M53" s="4" t="s">
        <v>196</v>
      </c>
      <c r="N53" s="7" t="s">
        <v>197</v>
      </c>
      <c r="O53" s="5" t="s">
        <v>172</v>
      </c>
      <c r="P53" s="7" t="s">
        <v>198</v>
      </c>
      <c r="Q53" s="2" t="s">
        <v>172</v>
      </c>
      <c r="R53" s="4">
        <v>20179</v>
      </c>
      <c r="S53" s="2" t="s">
        <v>199</v>
      </c>
      <c r="T53" s="2" t="s">
        <v>199</v>
      </c>
      <c r="U53" s="2" t="s">
        <v>199</v>
      </c>
      <c r="V53" s="2" t="s">
        <v>199</v>
      </c>
      <c r="W53" s="2" t="s">
        <v>182</v>
      </c>
      <c r="X53" s="2" t="s">
        <v>185</v>
      </c>
      <c r="Y53" s="2" t="s">
        <v>187</v>
      </c>
      <c r="Z53" s="5" t="s">
        <v>200</v>
      </c>
      <c r="AA53" s="5" t="s">
        <v>209</v>
      </c>
      <c r="AB53" s="8">
        <f>0*300</f>
        <v>0</v>
      </c>
      <c r="AC53" s="5" t="s">
        <v>233</v>
      </c>
      <c r="AD53" s="9" t="s">
        <v>203</v>
      </c>
      <c r="AE53" s="5" t="s">
        <v>204</v>
      </c>
      <c r="AF53" s="5" t="s">
        <v>205</v>
      </c>
      <c r="AG53" s="10">
        <v>44386</v>
      </c>
      <c r="AH53" s="10">
        <v>44386</v>
      </c>
      <c r="AI53" s="11" t="s">
        <v>375</v>
      </c>
    </row>
    <row r="54" spans="1:35" ht="84" customHeight="1" x14ac:dyDescent="0.25">
      <c r="A54" s="2">
        <v>2021</v>
      </c>
      <c r="B54" s="3">
        <v>44287</v>
      </c>
      <c r="C54" s="3">
        <v>44377</v>
      </c>
      <c r="D54" s="5" t="s">
        <v>376</v>
      </c>
      <c r="E54" s="5" t="s">
        <v>191</v>
      </c>
      <c r="F54" s="2" t="s">
        <v>111</v>
      </c>
      <c r="G54" s="5" t="s">
        <v>377</v>
      </c>
      <c r="H54" s="5" t="s">
        <v>193</v>
      </c>
      <c r="I54" s="5" t="s">
        <v>193</v>
      </c>
      <c r="J54" s="2" t="s">
        <v>126</v>
      </c>
      <c r="K54" s="5" t="s">
        <v>378</v>
      </c>
      <c r="L54" s="7" t="s">
        <v>195</v>
      </c>
      <c r="M54" s="4" t="s">
        <v>196</v>
      </c>
      <c r="N54" s="7" t="s">
        <v>197</v>
      </c>
      <c r="O54" s="5" t="s">
        <v>172</v>
      </c>
      <c r="P54" s="7" t="s">
        <v>198</v>
      </c>
      <c r="Q54" s="2" t="s">
        <v>172</v>
      </c>
      <c r="R54" s="4">
        <v>20140</v>
      </c>
      <c r="S54" s="2" t="s">
        <v>199</v>
      </c>
      <c r="T54" s="2" t="s">
        <v>199</v>
      </c>
      <c r="U54" s="2" t="s">
        <v>199</v>
      </c>
      <c r="V54" s="2" t="s">
        <v>199</v>
      </c>
      <c r="W54" s="2" t="s">
        <v>182</v>
      </c>
      <c r="X54" s="2" t="s">
        <v>185</v>
      </c>
      <c r="Y54" s="2" t="s">
        <v>187</v>
      </c>
      <c r="Z54" s="5" t="s">
        <v>200</v>
      </c>
      <c r="AA54" s="5" t="s">
        <v>209</v>
      </c>
      <c r="AB54" s="8">
        <f>212.96*1800</f>
        <v>383328</v>
      </c>
      <c r="AC54" s="5" t="s">
        <v>233</v>
      </c>
      <c r="AD54" s="9" t="s">
        <v>203</v>
      </c>
      <c r="AE54" s="5" t="s">
        <v>204</v>
      </c>
      <c r="AF54" s="5" t="s">
        <v>205</v>
      </c>
      <c r="AG54" s="10">
        <v>44386</v>
      </c>
      <c r="AH54" s="10">
        <v>44386</v>
      </c>
      <c r="AI54" s="11" t="s">
        <v>379</v>
      </c>
    </row>
    <row r="55" spans="1:35" ht="75.75" customHeight="1" x14ac:dyDescent="0.25">
      <c r="A55" s="2">
        <v>2021</v>
      </c>
      <c r="B55" s="3">
        <v>44287</v>
      </c>
      <c r="C55" s="3">
        <v>44377</v>
      </c>
      <c r="D55" s="5" t="s">
        <v>380</v>
      </c>
      <c r="E55" s="5" t="s">
        <v>191</v>
      </c>
      <c r="F55" s="2" t="s">
        <v>111</v>
      </c>
      <c r="G55" s="5" t="s">
        <v>381</v>
      </c>
      <c r="H55" s="5" t="s">
        <v>193</v>
      </c>
      <c r="I55" s="5" t="s">
        <v>193</v>
      </c>
      <c r="J55" s="2" t="s">
        <v>117</v>
      </c>
      <c r="K55" s="5" t="s">
        <v>382</v>
      </c>
      <c r="L55" s="7" t="s">
        <v>195</v>
      </c>
      <c r="M55" s="4" t="s">
        <v>196</v>
      </c>
      <c r="N55" s="7" t="s">
        <v>197</v>
      </c>
      <c r="O55" s="5" t="s">
        <v>172</v>
      </c>
      <c r="P55" s="7" t="s">
        <v>198</v>
      </c>
      <c r="Q55" s="2" t="s">
        <v>172</v>
      </c>
      <c r="R55" s="4">
        <v>20130</v>
      </c>
      <c r="S55" s="2" t="s">
        <v>199</v>
      </c>
      <c r="T55" s="2" t="s">
        <v>199</v>
      </c>
      <c r="U55" s="2" t="s">
        <v>199</v>
      </c>
      <c r="V55" s="2" t="s">
        <v>199</v>
      </c>
      <c r="W55" s="2" t="s">
        <v>182</v>
      </c>
      <c r="X55" s="2" t="s">
        <v>185</v>
      </c>
      <c r="Y55" s="2" t="s">
        <v>187</v>
      </c>
      <c r="Z55" s="5" t="s">
        <v>200</v>
      </c>
      <c r="AA55" s="5" t="s">
        <v>209</v>
      </c>
      <c r="AB55" s="8">
        <f>0*2550</f>
        <v>0</v>
      </c>
      <c r="AC55" s="5" t="s">
        <v>233</v>
      </c>
      <c r="AD55" s="9" t="s">
        <v>203</v>
      </c>
      <c r="AE55" s="5" t="s">
        <v>204</v>
      </c>
      <c r="AF55" s="5" t="s">
        <v>205</v>
      </c>
      <c r="AG55" s="10">
        <v>44386</v>
      </c>
      <c r="AH55" s="10">
        <v>44386</v>
      </c>
      <c r="AI55" s="11" t="s">
        <v>383</v>
      </c>
    </row>
    <row r="56" spans="1:35" ht="64.5" customHeight="1" x14ac:dyDescent="0.25">
      <c r="A56" s="2">
        <v>2021</v>
      </c>
      <c r="B56" s="3">
        <v>44287</v>
      </c>
      <c r="C56" s="3">
        <v>44377</v>
      </c>
      <c r="D56" s="5" t="s">
        <v>384</v>
      </c>
      <c r="E56" s="5" t="s">
        <v>191</v>
      </c>
      <c r="F56" s="2" t="s">
        <v>92</v>
      </c>
      <c r="G56" s="5" t="s">
        <v>385</v>
      </c>
      <c r="H56" s="5" t="s">
        <v>193</v>
      </c>
      <c r="I56" s="5" t="s">
        <v>193</v>
      </c>
      <c r="J56" s="2" t="s">
        <v>126</v>
      </c>
      <c r="K56" s="5" t="s">
        <v>386</v>
      </c>
      <c r="L56" s="7" t="s">
        <v>195</v>
      </c>
      <c r="M56" s="4" t="s">
        <v>196</v>
      </c>
      <c r="N56" s="7" t="s">
        <v>197</v>
      </c>
      <c r="O56" s="5" t="s">
        <v>172</v>
      </c>
      <c r="P56" s="7" t="s">
        <v>198</v>
      </c>
      <c r="Q56" s="2" t="s">
        <v>172</v>
      </c>
      <c r="R56" s="4">
        <v>20200</v>
      </c>
      <c r="S56" s="2" t="s">
        <v>199</v>
      </c>
      <c r="T56" s="2" t="s">
        <v>199</v>
      </c>
      <c r="U56" s="2" t="s">
        <v>199</v>
      </c>
      <c r="V56" s="2" t="s">
        <v>199</v>
      </c>
      <c r="W56" s="2" t="s">
        <v>182</v>
      </c>
      <c r="X56" s="2" t="s">
        <v>185</v>
      </c>
      <c r="Y56" s="2" t="s">
        <v>187</v>
      </c>
      <c r="Z56" s="5" t="s">
        <v>200</v>
      </c>
      <c r="AA56" s="5" t="s">
        <v>209</v>
      </c>
      <c r="AB56" s="8">
        <f>400*2100</f>
        <v>840000</v>
      </c>
      <c r="AC56" s="5" t="s">
        <v>233</v>
      </c>
      <c r="AD56" s="9" t="s">
        <v>203</v>
      </c>
      <c r="AE56" s="5" t="s">
        <v>204</v>
      </c>
      <c r="AF56" s="5" t="s">
        <v>205</v>
      </c>
      <c r="AG56" s="10">
        <v>44386</v>
      </c>
      <c r="AH56" s="10">
        <v>44386</v>
      </c>
      <c r="AI56" s="11" t="s">
        <v>387</v>
      </c>
    </row>
    <row r="57" spans="1:35" ht="109.5" customHeight="1" x14ac:dyDescent="0.25">
      <c r="A57" s="2">
        <v>2021</v>
      </c>
      <c r="B57" s="3">
        <v>44287</v>
      </c>
      <c r="C57" s="3">
        <v>44377</v>
      </c>
      <c r="D57" s="5" t="s">
        <v>388</v>
      </c>
      <c r="E57" s="5" t="s">
        <v>191</v>
      </c>
      <c r="F57" s="2" t="s">
        <v>111</v>
      </c>
      <c r="G57" s="5" t="s">
        <v>389</v>
      </c>
      <c r="H57" s="5" t="s">
        <v>193</v>
      </c>
      <c r="I57" s="5" t="s">
        <v>193</v>
      </c>
      <c r="J57" s="2" t="s">
        <v>144</v>
      </c>
      <c r="K57" s="5" t="s">
        <v>390</v>
      </c>
      <c r="L57" s="7" t="s">
        <v>195</v>
      </c>
      <c r="M57" s="4" t="s">
        <v>196</v>
      </c>
      <c r="N57" s="7" t="s">
        <v>197</v>
      </c>
      <c r="O57" s="5" t="s">
        <v>172</v>
      </c>
      <c r="P57" s="7" t="s">
        <v>198</v>
      </c>
      <c r="Q57" s="2" t="s">
        <v>172</v>
      </c>
      <c r="R57" s="4">
        <v>20170</v>
      </c>
      <c r="S57" s="2" t="s">
        <v>199</v>
      </c>
      <c r="T57" s="2" t="s">
        <v>199</v>
      </c>
      <c r="U57" s="2" t="s">
        <v>199</v>
      </c>
      <c r="V57" s="2" t="s">
        <v>199</v>
      </c>
      <c r="W57" s="2" t="s">
        <v>182</v>
      </c>
      <c r="X57" s="2" t="s">
        <v>185</v>
      </c>
      <c r="Y57" s="2" t="s">
        <v>187</v>
      </c>
      <c r="Z57" s="5" t="s">
        <v>200</v>
      </c>
      <c r="AA57" s="5" t="s">
        <v>209</v>
      </c>
      <c r="AB57" s="8">
        <f>521.82*1150</f>
        <v>600093</v>
      </c>
      <c r="AC57" s="5" t="s">
        <v>233</v>
      </c>
      <c r="AD57" s="9" t="s">
        <v>203</v>
      </c>
      <c r="AE57" s="5" t="s">
        <v>204</v>
      </c>
      <c r="AF57" s="5" t="s">
        <v>205</v>
      </c>
      <c r="AG57" s="10">
        <v>44386</v>
      </c>
      <c r="AH57" s="10">
        <v>44386</v>
      </c>
      <c r="AI57" s="11" t="s">
        <v>391</v>
      </c>
    </row>
    <row r="58" spans="1:35" ht="69.75" customHeight="1" x14ac:dyDescent="0.25">
      <c r="A58" s="2">
        <v>2021</v>
      </c>
      <c r="B58" s="3">
        <v>44287</v>
      </c>
      <c r="C58" s="3">
        <v>44377</v>
      </c>
      <c r="D58" s="5" t="s">
        <v>392</v>
      </c>
      <c r="E58" s="5" t="s">
        <v>191</v>
      </c>
      <c r="F58" s="2" t="s">
        <v>92</v>
      </c>
      <c r="G58" s="5" t="s">
        <v>393</v>
      </c>
      <c r="H58" s="5" t="s">
        <v>193</v>
      </c>
      <c r="I58" s="5" t="s">
        <v>193</v>
      </c>
      <c r="J58" s="2" t="s">
        <v>126</v>
      </c>
      <c r="K58" s="5" t="s">
        <v>394</v>
      </c>
      <c r="L58" s="7" t="s">
        <v>195</v>
      </c>
      <c r="M58" s="4" t="s">
        <v>196</v>
      </c>
      <c r="N58" s="7" t="s">
        <v>197</v>
      </c>
      <c r="O58" s="5" t="s">
        <v>172</v>
      </c>
      <c r="P58" s="7" t="s">
        <v>198</v>
      </c>
      <c r="Q58" s="2" t="s">
        <v>172</v>
      </c>
      <c r="R58" s="4">
        <v>20287</v>
      </c>
      <c r="S58" s="2" t="s">
        <v>199</v>
      </c>
      <c r="T58" s="2" t="s">
        <v>199</v>
      </c>
      <c r="U58" s="2" t="s">
        <v>199</v>
      </c>
      <c r="V58" s="2" t="s">
        <v>199</v>
      </c>
      <c r="W58" s="2" t="s">
        <v>182</v>
      </c>
      <c r="X58" s="2" t="s">
        <v>185</v>
      </c>
      <c r="Y58" s="2" t="s">
        <v>187</v>
      </c>
      <c r="Z58" s="5" t="s">
        <v>200</v>
      </c>
      <c r="AA58" s="5" t="s">
        <v>209</v>
      </c>
      <c r="AB58" s="8">
        <f>366.12*1250</f>
        <v>457650</v>
      </c>
      <c r="AC58" s="5" t="s">
        <v>372</v>
      </c>
      <c r="AD58" s="9" t="s">
        <v>203</v>
      </c>
      <c r="AE58" s="5" t="s">
        <v>204</v>
      </c>
      <c r="AF58" s="5" t="s">
        <v>205</v>
      </c>
      <c r="AG58" s="10">
        <v>44386</v>
      </c>
      <c r="AH58" s="10">
        <v>44386</v>
      </c>
      <c r="AI58" s="11" t="s">
        <v>395</v>
      </c>
    </row>
    <row r="59" spans="1:35" ht="120" customHeight="1" x14ac:dyDescent="0.25">
      <c r="A59" s="2">
        <v>2021</v>
      </c>
      <c r="B59" s="3">
        <v>44287</v>
      </c>
      <c r="C59" s="3">
        <v>44377</v>
      </c>
      <c r="D59" s="4" t="s">
        <v>396</v>
      </c>
      <c r="E59" s="4" t="s">
        <v>191</v>
      </c>
      <c r="F59" s="15" t="s">
        <v>92</v>
      </c>
      <c r="G59" s="4" t="s">
        <v>192</v>
      </c>
      <c r="H59" s="4" t="s">
        <v>193</v>
      </c>
      <c r="I59" s="4" t="s">
        <v>193</v>
      </c>
      <c r="J59" s="15" t="s">
        <v>126</v>
      </c>
      <c r="K59" s="4" t="s">
        <v>397</v>
      </c>
      <c r="L59" s="16" t="s">
        <v>195</v>
      </c>
      <c r="M59" s="4" t="s">
        <v>196</v>
      </c>
      <c r="N59" s="16" t="s">
        <v>197</v>
      </c>
      <c r="O59" s="4" t="s">
        <v>172</v>
      </c>
      <c r="P59" s="16" t="s">
        <v>198</v>
      </c>
      <c r="Q59" s="15" t="s">
        <v>172</v>
      </c>
      <c r="R59" s="4">
        <v>20115</v>
      </c>
      <c r="S59" s="15" t="s">
        <v>199</v>
      </c>
      <c r="T59" s="15" t="s">
        <v>199</v>
      </c>
      <c r="U59" s="15" t="s">
        <v>199</v>
      </c>
      <c r="V59" s="15" t="s">
        <v>199</v>
      </c>
      <c r="W59" s="15" t="s">
        <v>182</v>
      </c>
      <c r="X59" s="15" t="s">
        <v>185</v>
      </c>
      <c r="Y59" s="15" t="s">
        <v>187</v>
      </c>
      <c r="Z59" s="4" t="s">
        <v>200</v>
      </c>
      <c r="AA59" s="4" t="s">
        <v>299</v>
      </c>
      <c r="AB59" s="17">
        <v>1216637.5</v>
      </c>
      <c r="AC59" s="4" t="s">
        <v>398</v>
      </c>
      <c r="AD59" s="9" t="s">
        <v>203</v>
      </c>
      <c r="AE59" s="4" t="s">
        <v>204</v>
      </c>
      <c r="AF59" s="4" t="s">
        <v>205</v>
      </c>
      <c r="AG59" s="10">
        <v>44386</v>
      </c>
      <c r="AH59" s="10">
        <v>44386</v>
      </c>
      <c r="AI59" s="18" t="s">
        <v>399</v>
      </c>
    </row>
    <row r="60" spans="1:35" ht="63.75" customHeight="1" x14ac:dyDescent="0.25">
      <c r="A60" s="2">
        <v>2021</v>
      </c>
      <c r="B60" s="3">
        <v>44287</v>
      </c>
      <c r="C60" s="3">
        <v>44377</v>
      </c>
      <c r="D60" s="5" t="s">
        <v>400</v>
      </c>
      <c r="E60" s="5" t="s">
        <v>191</v>
      </c>
      <c r="F60" s="2" t="s">
        <v>111</v>
      </c>
      <c r="G60" s="5" t="s">
        <v>401</v>
      </c>
      <c r="H60" s="5" t="s">
        <v>193</v>
      </c>
      <c r="I60" s="5" t="s">
        <v>193</v>
      </c>
      <c r="J60" s="2" t="s">
        <v>126</v>
      </c>
      <c r="K60" s="5" t="s">
        <v>402</v>
      </c>
      <c r="L60" s="7" t="s">
        <v>195</v>
      </c>
      <c r="M60" s="4" t="s">
        <v>196</v>
      </c>
      <c r="N60" s="7" t="s">
        <v>197</v>
      </c>
      <c r="O60" s="5" t="s">
        <v>172</v>
      </c>
      <c r="P60" s="7" t="s">
        <v>198</v>
      </c>
      <c r="Q60" s="2" t="s">
        <v>172</v>
      </c>
      <c r="R60" s="4">
        <v>20169</v>
      </c>
      <c r="S60" s="2" t="s">
        <v>199</v>
      </c>
      <c r="T60" s="2" t="s">
        <v>199</v>
      </c>
      <c r="U60" s="2" t="s">
        <v>199</v>
      </c>
      <c r="V60" s="2" t="s">
        <v>199</v>
      </c>
      <c r="W60" s="2" t="s">
        <v>182</v>
      </c>
      <c r="X60" s="2" t="s">
        <v>185</v>
      </c>
      <c r="Y60" s="2" t="s">
        <v>187</v>
      </c>
      <c r="Z60" s="5" t="s">
        <v>200</v>
      </c>
      <c r="AA60" s="5" t="s">
        <v>209</v>
      </c>
      <c r="AB60" s="8">
        <f>209.35*2100</f>
        <v>439635</v>
      </c>
      <c r="AC60" s="5" t="s">
        <v>233</v>
      </c>
      <c r="AD60" s="9" t="s">
        <v>203</v>
      </c>
      <c r="AE60" s="5" t="s">
        <v>204</v>
      </c>
      <c r="AF60" s="5" t="s">
        <v>205</v>
      </c>
      <c r="AG60" s="10">
        <v>44386</v>
      </c>
      <c r="AH60" s="10">
        <v>44386</v>
      </c>
      <c r="AI60" s="11" t="s">
        <v>403</v>
      </c>
    </row>
    <row r="61" spans="1:35" ht="66.75" customHeight="1" x14ac:dyDescent="0.25">
      <c r="A61" s="2">
        <v>2021</v>
      </c>
      <c r="B61" s="3">
        <v>44287</v>
      </c>
      <c r="C61" s="3">
        <v>44377</v>
      </c>
      <c r="D61" s="5" t="s">
        <v>404</v>
      </c>
      <c r="E61" s="5" t="s">
        <v>191</v>
      </c>
      <c r="F61" s="2" t="s">
        <v>111</v>
      </c>
      <c r="G61" s="5" t="s">
        <v>405</v>
      </c>
      <c r="H61" s="4">
        <v>705</v>
      </c>
      <c r="I61" s="5" t="s">
        <v>193</v>
      </c>
      <c r="J61" s="2" t="s">
        <v>126</v>
      </c>
      <c r="K61" s="5" t="s">
        <v>406</v>
      </c>
      <c r="L61" s="7" t="s">
        <v>195</v>
      </c>
      <c r="M61" s="4" t="s">
        <v>196</v>
      </c>
      <c r="N61" s="7" t="s">
        <v>197</v>
      </c>
      <c r="O61" s="5" t="s">
        <v>172</v>
      </c>
      <c r="P61" s="7" t="s">
        <v>198</v>
      </c>
      <c r="Q61" s="2" t="s">
        <v>172</v>
      </c>
      <c r="R61" s="4">
        <v>20278</v>
      </c>
      <c r="S61" s="2" t="s">
        <v>199</v>
      </c>
      <c r="T61" s="2" t="s">
        <v>199</v>
      </c>
      <c r="U61" s="2" t="s">
        <v>199</v>
      </c>
      <c r="V61" s="2" t="s">
        <v>199</v>
      </c>
      <c r="W61" s="2" t="s">
        <v>182</v>
      </c>
      <c r="X61" s="2" t="s">
        <v>185</v>
      </c>
      <c r="Y61" s="2" t="s">
        <v>187</v>
      </c>
      <c r="Z61" s="5" t="s">
        <v>200</v>
      </c>
      <c r="AA61" s="5" t="s">
        <v>209</v>
      </c>
      <c r="AB61" s="8">
        <f>486*2300</f>
        <v>1117800</v>
      </c>
      <c r="AC61" s="5" t="s">
        <v>233</v>
      </c>
      <c r="AD61" s="9" t="s">
        <v>203</v>
      </c>
      <c r="AE61" s="5" t="s">
        <v>204</v>
      </c>
      <c r="AF61" s="5" t="s">
        <v>205</v>
      </c>
      <c r="AG61" s="10">
        <v>44386</v>
      </c>
      <c r="AH61" s="10">
        <v>44386</v>
      </c>
      <c r="AI61" s="11" t="s">
        <v>407</v>
      </c>
    </row>
    <row r="62" spans="1:35" ht="66" customHeight="1" x14ac:dyDescent="0.25">
      <c r="A62" s="2">
        <v>2021</v>
      </c>
      <c r="B62" s="3">
        <v>44287</v>
      </c>
      <c r="C62" s="3">
        <v>44377</v>
      </c>
      <c r="D62" s="5" t="s">
        <v>408</v>
      </c>
      <c r="E62" s="5" t="s">
        <v>191</v>
      </c>
      <c r="F62" s="2" t="s">
        <v>111</v>
      </c>
      <c r="G62" s="5" t="s">
        <v>409</v>
      </c>
      <c r="H62" s="5" t="s">
        <v>193</v>
      </c>
      <c r="I62" s="5" t="s">
        <v>193</v>
      </c>
      <c r="J62" s="2" t="s">
        <v>126</v>
      </c>
      <c r="K62" s="5" t="s">
        <v>410</v>
      </c>
      <c r="L62" s="7" t="s">
        <v>195</v>
      </c>
      <c r="M62" s="4" t="s">
        <v>196</v>
      </c>
      <c r="N62" s="7" t="s">
        <v>197</v>
      </c>
      <c r="O62" s="5" t="s">
        <v>172</v>
      </c>
      <c r="P62" s="7" t="s">
        <v>198</v>
      </c>
      <c r="Q62" s="2" t="s">
        <v>172</v>
      </c>
      <c r="R62" s="4">
        <v>20016</v>
      </c>
      <c r="S62" s="2" t="s">
        <v>199</v>
      </c>
      <c r="T62" s="2" t="s">
        <v>199</v>
      </c>
      <c r="U62" s="2" t="s">
        <v>199</v>
      </c>
      <c r="V62" s="2" t="s">
        <v>199</v>
      </c>
      <c r="W62" s="2" t="s">
        <v>182</v>
      </c>
      <c r="X62" s="2" t="s">
        <v>185</v>
      </c>
      <c r="Y62" s="2" t="s">
        <v>187</v>
      </c>
      <c r="Z62" s="5" t="s">
        <v>200</v>
      </c>
      <c r="AA62" s="5" t="s">
        <v>209</v>
      </c>
      <c r="AB62" s="8">
        <f>75.41*1300</f>
        <v>98033</v>
      </c>
      <c r="AC62" s="5" t="s">
        <v>233</v>
      </c>
      <c r="AD62" s="9" t="s">
        <v>203</v>
      </c>
      <c r="AE62" s="5" t="s">
        <v>204</v>
      </c>
      <c r="AF62" s="5" t="s">
        <v>205</v>
      </c>
      <c r="AG62" s="10">
        <v>44386</v>
      </c>
      <c r="AH62" s="10">
        <v>44386</v>
      </c>
      <c r="AI62" s="11" t="s">
        <v>411</v>
      </c>
    </row>
    <row r="63" spans="1:35" ht="85.5" customHeight="1" x14ac:dyDescent="0.25">
      <c r="A63" s="2">
        <v>2021</v>
      </c>
      <c r="B63" s="3">
        <v>44287</v>
      </c>
      <c r="C63" s="3">
        <v>44377</v>
      </c>
      <c r="D63" s="5" t="s">
        <v>412</v>
      </c>
      <c r="E63" s="5" t="s">
        <v>191</v>
      </c>
      <c r="F63" s="2" t="s">
        <v>100</v>
      </c>
      <c r="G63" s="5" t="s">
        <v>413</v>
      </c>
      <c r="H63" s="5" t="s">
        <v>193</v>
      </c>
      <c r="I63" s="5" t="s">
        <v>193</v>
      </c>
      <c r="J63" s="2" t="s">
        <v>117</v>
      </c>
      <c r="K63" s="5" t="s">
        <v>389</v>
      </c>
      <c r="L63" s="7" t="s">
        <v>195</v>
      </c>
      <c r="M63" s="4" t="s">
        <v>196</v>
      </c>
      <c r="N63" s="7" t="s">
        <v>197</v>
      </c>
      <c r="O63" s="5" t="s">
        <v>172</v>
      </c>
      <c r="P63" s="7" t="s">
        <v>198</v>
      </c>
      <c r="Q63" s="2" t="s">
        <v>172</v>
      </c>
      <c r="R63" s="4">
        <v>20170</v>
      </c>
      <c r="S63" s="2" t="s">
        <v>199</v>
      </c>
      <c r="T63" s="2" t="s">
        <v>199</v>
      </c>
      <c r="U63" s="2" t="s">
        <v>199</v>
      </c>
      <c r="V63" s="2" t="s">
        <v>199</v>
      </c>
      <c r="W63" s="2" t="s">
        <v>182</v>
      </c>
      <c r="X63" s="2" t="s">
        <v>185</v>
      </c>
      <c r="Y63" s="2" t="s">
        <v>187</v>
      </c>
      <c r="Z63" s="5" t="s">
        <v>200</v>
      </c>
      <c r="AA63" s="5" t="s">
        <v>209</v>
      </c>
      <c r="AB63" s="8">
        <f>97.5*1500</f>
        <v>146250</v>
      </c>
      <c r="AC63" s="5" t="s">
        <v>233</v>
      </c>
      <c r="AD63" s="9" t="s">
        <v>203</v>
      </c>
      <c r="AE63" s="5" t="s">
        <v>204</v>
      </c>
      <c r="AF63" s="5" t="s">
        <v>205</v>
      </c>
      <c r="AG63" s="10">
        <v>44386</v>
      </c>
      <c r="AH63" s="10">
        <v>44386</v>
      </c>
      <c r="AI63" s="11" t="s">
        <v>414</v>
      </c>
    </row>
    <row r="64" spans="1:35" ht="78.75" customHeight="1" x14ac:dyDescent="0.25">
      <c r="A64" s="2">
        <v>2021</v>
      </c>
      <c r="B64" s="3">
        <v>44287</v>
      </c>
      <c r="C64" s="3">
        <v>44377</v>
      </c>
      <c r="D64" s="5" t="s">
        <v>415</v>
      </c>
      <c r="E64" s="5" t="s">
        <v>191</v>
      </c>
      <c r="F64" s="2" t="s">
        <v>111</v>
      </c>
      <c r="G64" s="5" t="s">
        <v>416</v>
      </c>
      <c r="H64" s="5" t="s">
        <v>193</v>
      </c>
      <c r="I64" s="5" t="s">
        <v>193</v>
      </c>
      <c r="J64" s="2" t="s">
        <v>126</v>
      </c>
      <c r="K64" s="5" t="s">
        <v>417</v>
      </c>
      <c r="L64" s="7" t="s">
        <v>195</v>
      </c>
      <c r="M64" s="4" t="s">
        <v>196</v>
      </c>
      <c r="N64" s="7" t="s">
        <v>197</v>
      </c>
      <c r="O64" s="5" t="s">
        <v>172</v>
      </c>
      <c r="P64" s="7" t="s">
        <v>198</v>
      </c>
      <c r="Q64" s="2" t="s">
        <v>172</v>
      </c>
      <c r="R64" s="4">
        <v>20250</v>
      </c>
      <c r="S64" s="2" t="s">
        <v>199</v>
      </c>
      <c r="T64" s="2" t="s">
        <v>199</v>
      </c>
      <c r="U64" s="2" t="s">
        <v>199</v>
      </c>
      <c r="V64" s="2" t="s">
        <v>199</v>
      </c>
      <c r="W64" s="2" t="s">
        <v>182</v>
      </c>
      <c r="X64" s="2" t="s">
        <v>185</v>
      </c>
      <c r="Y64" s="2" t="s">
        <v>187</v>
      </c>
      <c r="Z64" s="5" t="s">
        <v>200</v>
      </c>
      <c r="AA64" s="5" t="s">
        <v>209</v>
      </c>
      <c r="AB64" s="8">
        <f>142.2*1300</f>
        <v>184859.99999999997</v>
      </c>
      <c r="AC64" s="5" t="s">
        <v>233</v>
      </c>
      <c r="AD64" s="9" t="s">
        <v>203</v>
      </c>
      <c r="AE64" s="5" t="s">
        <v>204</v>
      </c>
      <c r="AF64" s="5" t="s">
        <v>205</v>
      </c>
      <c r="AG64" s="10">
        <v>44386</v>
      </c>
      <c r="AH64" s="10">
        <v>44386</v>
      </c>
      <c r="AI64" s="11" t="s">
        <v>418</v>
      </c>
    </row>
    <row r="65" spans="1:35" ht="52.5" customHeight="1" x14ac:dyDescent="0.25">
      <c r="A65" s="2">
        <v>2021</v>
      </c>
      <c r="B65" s="3">
        <v>44287</v>
      </c>
      <c r="C65" s="3">
        <v>44377</v>
      </c>
      <c r="D65" s="4" t="s">
        <v>419</v>
      </c>
      <c r="E65" s="5" t="s">
        <v>191</v>
      </c>
      <c r="F65" s="2" t="s">
        <v>92</v>
      </c>
      <c r="G65" s="4" t="s">
        <v>420</v>
      </c>
      <c r="H65" s="5" t="s">
        <v>193</v>
      </c>
      <c r="I65" s="5" t="s">
        <v>193</v>
      </c>
      <c r="J65" s="2" t="s">
        <v>126</v>
      </c>
      <c r="K65" s="4" t="s">
        <v>421</v>
      </c>
      <c r="L65" s="7" t="s">
        <v>195</v>
      </c>
      <c r="M65" s="4" t="s">
        <v>196</v>
      </c>
      <c r="N65" s="7" t="s">
        <v>197</v>
      </c>
      <c r="O65" s="5" t="s">
        <v>172</v>
      </c>
      <c r="P65" s="7" t="s">
        <v>198</v>
      </c>
      <c r="Q65" s="2" t="s">
        <v>172</v>
      </c>
      <c r="R65" s="4">
        <v>20010</v>
      </c>
      <c r="S65" s="2" t="s">
        <v>199</v>
      </c>
      <c r="T65" s="2" t="s">
        <v>199</v>
      </c>
      <c r="U65" s="2" t="s">
        <v>199</v>
      </c>
      <c r="V65" s="2" t="s">
        <v>199</v>
      </c>
      <c r="W65" s="2" t="s">
        <v>182</v>
      </c>
      <c r="X65" s="2" t="s">
        <v>185</v>
      </c>
      <c r="Y65" s="2" t="s">
        <v>187</v>
      </c>
      <c r="Z65" s="5" t="s">
        <v>200</v>
      </c>
      <c r="AA65" s="4" t="s">
        <v>358</v>
      </c>
      <c r="AB65" s="8">
        <f>73.22*2300</f>
        <v>168406</v>
      </c>
      <c r="AC65" s="4" t="s">
        <v>422</v>
      </c>
      <c r="AD65" s="9" t="s">
        <v>203</v>
      </c>
      <c r="AE65" s="5" t="s">
        <v>204</v>
      </c>
      <c r="AF65" s="5" t="s">
        <v>205</v>
      </c>
      <c r="AG65" s="10">
        <v>44386</v>
      </c>
      <c r="AH65" s="10">
        <v>44386</v>
      </c>
      <c r="AI65" s="11" t="s">
        <v>360</v>
      </c>
    </row>
    <row r="66" spans="1:35" ht="40.5" customHeight="1" x14ac:dyDescent="0.25">
      <c r="A66" s="2">
        <v>2021</v>
      </c>
      <c r="B66" s="3">
        <v>44287</v>
      </c>
      <c r="C66" s="3">
        <v>44377</v>
      </c>
      <c r="D66" s="5" t="s">
        <v>423</v>
      </c>
      <c r="E66" s="5" t="s">
        <v>191</v>
      </c>
      <c r="F66" s="2" t="s">
        <v>111</v>
      </c>
      <c r="G66" s="5" t="s">
        <v>424</v>
      </c>
      <c r="H66" s="5" t="s">
        <v>193</v>
      </c>
      <c r="I66" s="5" t="s">
        <v>193</v>
      </c>
      <c r="J66" s="2" t="s">
        <v>126</v>
      </c>
      <c r="K66" s="5" t="s">
        <v>425</v>
      </c>
      <c r="L66" s="7" t="s">
        <v>195</v>
      </c>
      <c r="M66" s="4" t="s">
        <v>196</v>
      </c>
      <c r="N66" s="7" t="s">
        <v>197</v>
      </c>
      <c r="O66" s="5" t="s">
        <v>172</v>
      </c>
      <c r="P66" s="7" t="s">
        <v>198</v>
      </c>
      <c r="Q66" s="2" t="s">
        <v>172</v>
      </c>
      <c r="R66" s="4">
        <v>20196</v>
      </c>
      <c r="S66" s="2" t="s">
        <v>199</v>
      </c>
      <c r="T66" s="2" t="s">
        <v>199</v>
      </c>
      <c r="U66" s="2" t="s">
        <v>199</v>
      </c>
      <c r="V66" s="2" t="s">
        <v>199</v>
      </c>
      <c r="W66" s="2" t="s">
        <v>182</v>
      </c>
      <c r="X66" s="2" t="s">
        <v>185</v>
      </c>
      <c r="Y66" s="2" t="s">
        <v>187</v>
      </c>
      <c r="Z66" s="5" t="s">
        <v>200</v>
      </c>
      <c r="AA66" s="5" t="s">
        <v>209</v>
      </c>
      <c r="AB66" s="8">
        <f>209*1300</f>
        <v>271700</v>
      </c>
      <c r="AC66" s="5" t="s">
        <v>233</v>
      </c>
      <c r="AD66" s="9" t="s">
        <v>203</v>
      </c>
      <c r="AE66" s="5" t="s">
        <v>204</v>
      </c>
      <c r="AF66" s="5" t="s">
        <v>205</v>
      </c>
      <c r="AG66" s="10">
        <v>44386</v>
      </c>
      <c r="AH66" s="10">
        <v>44386</v>
      </c>
      <c r="AI66" s="11" t="s">
        <v>426</v>
      </c>
    </row>
    <row r="67" spans="1:35" ht="40.5" customHeight="1" x14ac:dyDescent="0.25">
      <c r="A67" s="2">
        <v>2021</v>
      </c>
      <c r="B67" s="3">
        <v>44287</v>
      </c>
      <c r="C67" s="3">
        <v>44377</v>
      </c>
      <c r="D67" s="5" t="s">
        <v>427</v>
      </c>
      <c r="E67" s="5" t="s">
        <v>191</v>
      </c>
      <c r="F67" s="2" t="s">
        <v>111</v>
      </c>
      <c r="G67" s="5" t="s">
        <v>428</v>
      </c>
      <c r="H67" s="5" t="s">
        <v>193</v>
      </c>
      <c r="I67" s="5" t="s">
        <v>193</v>
      </c>
      <c r="J67" s="2" t="s">
        <v>126</v>
      </c>
      <c r="K67" s="5" t="s">
        <v>425</v>
      </c>
      <c r="L67" s="7" t="s">
        <v>195</v>
      </c>
      <c r="M67" s="4" t="s">
        <v>196</v>
      </c>
      <c r="N67" s="7" t="s">
        <v>197</v>
      </c>
      <c r="O67" s="5" t="s">
        <v>172</v>
      </c>
      <c r="P67" s="7" t="s">
        <v>198</v>
      </c>
      <c r="Q67" s="2" t="s">
        <v>172</v>
      </c>
      <c r="R67" s="4">
        <v>20196</v>
      </c>
      <c r="S67" s="2" t="s">
        <v>199</v>
      </c>
      <c r="T67" s="2" t="s">
        <v>199</v>
      </c>
      <c r="U67" s="2" t="s">
        <v>199</v>
      </c>
      <c r="V67" s="2" t="s">
        <v>199</v>
      </c>
      <c r="W67" s="2" t="s">
        <v>182</v>
      </c>
      <c r="X67" s="2" t="s">
        <v>185</v>
      </c>
      <c r="Y67" s="2" t="s">
        <v>187</v>
      </c>
      <c r="Z67" s="5" t="s">
        <v>200</v>
      </c>
      <c r="AA67" s="5" t="s">
        <v>209</v>
      </c>
      <c r="AB67" s="8">
        <f>610.8*1550</f>
        <v>946739.99999999988</v>
      </c>
      <c r="AC67" s="5" t="s">
        <v>233</v>
      </c>
      <c r="AD67" s="9" t="s">
        <v>203</v>
      </c>
      <c r="AE67" s="5" t="s">
        <v>204</v>
      </c>
      <c r="AF67" s="5" t="s">
        <v>205</v>
      </c>
      <c r="AG67" s="10">
        <v>44386</v>
      </c>
      <c r="AH67" s="10">
        <v>44386</v>
      </c>
      <c r="AI67" s="11" t="s">
        <v>429</v>
      </c>
    </row>
    <row r="68" spans="1:35" ht="42" customHeight="1" x14ac:dyDescent="0.25">
      <c r="A68" s="2">
        <v>2021</v>
      </c>
      <c r="B68" s="3">
        <v>44287</v>
      </c>
      <c r="C68" s="3">
        <v>44377</v>
      </c>
      <c r="D68" s="5" t="s">
        <v>430</v>
      </c>
      <c r="E68" s="5" t="s">
        <v>191</v>
      </c>
      <c r="F68" s="2" t="s">
        <v>92</v>
      </c>
      <c r="G68" s="5" t="s">
        <v>178</v>
      </c>
      <c r="H68" s="5" t="s">
        <v>193</v>
      </c>
      <c r="I68" s="5" t="s">
        <v>193</v>
      </c>
      <c r="J68" s="2" t="s">
        <v>144</v>
      </c>
      <c r="K68" s="5" t="s">
        <v>340</v>
      </c>
      <c r="L68" s="7" t="s">
        <v>195</v>
      </c>
      <c r="M68" s="4" t="s">
        <v>196</v>
      </c>
      <c r="N68" s="7" t="s">
        <v>197</v>
      </c>
      <c r="O68" s="5" t="s">
        <v>172</v>
      </c>
      <c r="P68" s="7" t="s">
        <v>198</v>
      </c>
      <c r="Q68" s="2" t="s">
        <v>172</v>
      </c>
      <c r="R68" s="4">
        <v>20267</v>
      </c>
      <c r="S68" s="2" t="s">
        <v>199</v>
      </c>
      <c r="T68" s="2" t="s">
        <v>199</v>
      </c>
      <c r="U68" s="2" t="s">
        <v>199</v>
      </c>
      <c r="V68" s="2" t="s">
        <v>199</v>
      </c>
      <c r="W68" s="2" t="s">
        <v>182</v>
      </c>
      <c r="X68" s="2" t="s">
        <v>185</v>
      </c>
      <c r="Y68" s="2" t="s">
        <v>187</v>
      </c>
      <c r="Z68" s="5" t="s">
        <v>200</v>
      </c>
      <c r="AA68" s="5" t="s">
        <v>209</v>
      </c>
      <c r="AB68" s="8">
        <f>327.711426*1600</f>
        <v>524338.28159999999</v>
      </c>
      <c r="AC68" s="5" t="s">
        <v>233</v>
      </c>
      <c r="AD68" s="9" t="s">
        <v>203</v>
      </c>
      <c r="AE68" s="5" t="s">
        <v>204</v>
      </c>
      <c r="AF68" s="5" t="s">
        <v>205</v>
      </c>
      <c r="AG68" s="10">
        <v>44386</v>
      </c>
      <c r="AH68" s="10">
        <v>44386</v>
      </c>
      <c r="AI68" s="11" t="s">
        <v>431</v>
      </c>
    </row>
    <row r="69" spans="1:35" ht="42" customHeight="1" x14ac:dyDescent="0.25">
      <c r="A69" s="2">
        <v>2021</v>
      </c>
      <c r="B69" s="3">
        <v>44287</v>
      </c>
      <c r="C69" s="3">
        <v>44377</v>
      </c>
      <c r="D69" s="4" t="s">
        <v>432</v>
      </c>
      <c r="E69" s="5" t="s">
        <v>191</v>
      </c>
      <c r="F69" s="2" t="s">
        <v>92</v>
      </c>
      <c r="G69" s="4" t="s">
        <v>433</v>
      </c>
      <c r="H69" s="5" t="s">
        <v>193</v>
      </c>
      <c r="I69" s="5" t="s">
        <v>193</v>
      </c>
      <c r="J69" s="2" t="s">
        <v>126</v>
      </c>
      <c r="K69" s="4" t="s">
        <v>434</v>
      </c>
      <c r="L69" s="7" t="s">
        <v>195</v>
      </c>
      <c r="M69" s="4" t="s">
        <v>196</v>
      </c>
      <c r="N69" s="7" t="s">
        <v>197</v>
      </c>
      <c r="O69" s="5" t="s">
        <v>172</v>
      </c>
      <c r="P69" s="7" t="s">
        <v>198</v>
      </c>
      <c r="Q69" s="2" t="s">
        <v>172</v>
      </c>
      <c r="R69" s="4">
        <v>20284</v>
      </c>
      <c r="S69" s="2" t="s">
        <v>199</v>
      </c>
      <c r="T69" s="2" t="s">
        <v>199</v>
      </c>
      <c r="U69" s="2" t="s">
        <v>199</v>
      </c>
      <c r="V69" s="2" t="s">
        <v>199</v>
      </c>
      <c r="W69" s="2" t="s">
        <v>182</v>
      </c>
      <c r="X69" s="2" t="s">
        <v>185</v>
      </c>
      <c r="Y69" s="2" t="s">
        <v>187</v>
      </c>
      <c r="Z69" s="5" t="s">
        <v>200</v>
      </c>
      <c r="AA69" s="4" t="s">
        <v>358</v>
      </c>
      <c r="AB69" s="8">
        <f>400*1900</f>
        <v>760000</v>
      </c>
      <c r="AC69" s="4" t="s">
        <v>435</v>
      </c>
      <c r="AD69" s="9" t="s">
        <v>203</v>
      </c>
      <c r="AE69" s="5" t="s">
        <v>204</v>
      </c>
      <c r="AF69" s="5" t="s">
        <v>205</v>
      </c>
      <c r="AG69" s="10">
        <v>44386</v>
      </c>
      <c r="AH69" s="10">
        <v>44386</v>
      </c>
      <c r="AI69" s="11" t="s">
        <v>360</v>
      </c>
    </row>
    <row r="70" spans="1:35" ht="63.75" customHeight="1" x14ac:dyDescent="0.25">
      <c r="A70" s="2">
        <v>2021</v>
      </c>
      <c r="B70" s="3">
        <v>44287</v>
      </c>
      <c r="C70" s="3">
        <v>44377</v>
      </c>
      <c r="D70" s="5" t="s">
        <v>436</v>
      </c>
      <c r="E70" s="5" t="s">
        <v>191</v>
      </c>
      <c r="F70" s="2" t="s">
        <v>92</v>
      </c>
      <c r="G70" s="5" t="s">
        <v>437</v>
      </c>
      <c r="H70" s="5" t="s">
        <v>193</v>
      </c>
      <c r="I70" s="5" t="s">
        <v>193</v>
      </c>
      <c r="J70" s="2" t="s">
        <v>126</v>
      </c>
      <c r="K70" s="5" t="s">
        <v>438</v>
      </c>
      <c r="L70" s="7" t="s">
        <v>195</v>
      </c>
      <c r="M70" s="4" t="s">
        <v>196</v>
      </c>
      <c r="N70" s="7" t="s">
        <v>197</v>
      </c>
      <c r="O70" s="5" t="s">
        <v>172</v>
      </c>
      <c r="P70" s="7" t="s">
        <v>198</v>
      </c>
      <c r="Q70" s="2" t="s">
        <v>172</v>
      </c>
      <c r="R70" s="4">
        <v>20126</v>
      </c>
      <c r="S70" s="2" t="s">
        <v>199</v>
      </c>
      <c r="T70" s="2" t="s">
        <v>199</v>
      </c>
      <c r="U70" s="2" t="s">
        <v>199</v>
      </c>
      <c r="V70" s="2" t="s">
        <v>199</v>
      </c>
      <c r="W70" s="2" t="s">
        <v>182</v>
      </c>
      <c r="X70" s="2" t="s">
        <v>185</v>
      </c>
      <c r="Y70" s="2" t="s">
        <v>187</v>
      </c>
      <c r="Z70" s="5" t="s">
        <v>200</v>
      </c>
      <c r="AA70" s="5" t="s">
        <v>209</v>
      </c>
      <c r="AB70" s="8">
        <f>253.75*1850</f>
        <v>469437.5</v>
      </c>
      <c r="AC70" s="5" t="s">
        <v>233</v>
      </c>
      <c r="AD70" s="9" t="s">
        <v>203</v>
      </c>
      <c r="AE70" s="5" t="s">
        <v>204</v>
      </c>
      <c r="AF70" s="5" t="s">
        <v>205</v>
      </c>
      <c r="AG70" s="10">
        <v>44386</v>
      </c>
      <c r="AH70" s="10">
        <v>44386</v>
      </c>
      <c r="AI70" s="11" t="s">
        <v>439</v>
      </c>
    </row>
    <row r="71" spans="1:35" ht="85.5" customHeight="1" x14ac:dyDescent="0.25">
      <c r="A71" s="2">
        <v>2021</v>
      </c>
      <c r="B71" s="3">
        <v>44287</v>
      </c>
      <c r="C71" s="3">
        <v>44377</v>
      </c>
      <c r="D71" s="5" t="s">
        <v>440</v>
      </c>
      <c r="E71" s="5" t="s">
        <v>191</v>
      </c>
      <c r="F71" s="2" t="s">
        <v>87</v>
      </c>
      <c r="G71" s="5" t="s">
        <v>441</v>
      </c>
      <c r="H71" s="5" t="s">
        <v>193</v>
      </c>
      <c r="I71" s="5" t="s">
        <v>193</v>
      </c>
      <c r="J71" s="2" t="s">
        <v>126</v>
      </c>
      <c r="K71" s="5" t="s">
        <v>438</v>
      </c>
      <c r="L71" s="7" t="s">
        <v>195</v>
      </c>
      <c r="M71" s="4" t="s">
        <v>196</v>
      </c>
      <c r="N71" s="7" t="s">
        <v>197</v>
      </c>
      <c r="O71" s="5" t="s">
        <v>172</v>
      </c>
      <c r="P71" s="7" t="s">
        <v>198</v>
      </c>
      <c r="Q71" s="2" t="s">
        <v>172</v>
      </c>
      <c r="R71" s="4">
        <v>20126</v>
      </c>
      <c r="S71" s="2" t="s">
        <v>199</v>
      </c>
      <c r="T71" s="2" t="s">
        <v>199</v>
      </c>
      <c r="U71" s="2" t="s">
        <v>199</v>
      </c>
      <c r="V71" s="2" t="s">
        <v>199</v>
      </c>
      <c r="W71" s="2" t="s">
        <v>182</v>
      </c>
      <c r="X71" s="2" t="s">
        <v>185</v>
      </c>
      <c r="Y71" s="2" t="s">
        <v>187</v>
      </c>
      <c r="Z71" s="5" t="s">
        <v>200</v>
      </c>
      <c r="AA71" s="5" t="s">
        <v>209</v>
      </c>
      <c r="AB71" s="8">
        <v>0</v>
      </c>
      <c r="AC71" s="5" t="s">
        <v>233</v>
      </c>
      <c r="AD71" s="9" t="s">
        <v>203</v>
      </c>
      <c r="AE71" s="5" t="s">
        <v>204</v>
      </c>
      <c r="AF71" s="5" t="s">
        <v>205</v>
      </c>
      <c r="AG71" s="10">
        <v>44386</v>
      </c>
      <c r="AH71" s="10">
        <v>44386</v>
      </c>
      <c r="AI71" s="11" t="s">
        <v>442</v>
      </c>
    </row>
    <row r="72" spans="1:35" ht="53.25" customHeight="1" x14ac:dyDescent="0.25">
      <c r="A72" s="2">
        <v>2021</v>
      </c>
      <c r="B72" s="3">
        <v>44287</v>
      </c>
      <c r="C72" s="3">
        <v>44377</v>
      </c>
      <c r="D72" s="4" t="s">
        <v>443</v>
      </c>
      <c r="E72" s="5" t="s">
        <v>191</v>
      </c>
      <c r="F72" s="2" t="s">
        <v>92</v>
      </c>
      <c r="G72" s="4" t="s">
        <v>444</v>
      </c>
      <c r="H72" s="5" t="s">
        <v>193</v>
      </c>
      <c r="I72" s="5" t="s">
        <v>193</v>
      </c>
      <c r="J72" s="2" t="s">
        <v>126</v>
      </c>
      <c r="K72" s="4" t="s">
        <v>445</v>
      </c>
      <c r="L72" s="7" t="s">
        <v>195</v>
      </c>
      <c r="M72" s="4" t="s">
        <v>196</v>
      </c>
      <c r="N72" s="7" t="s">
        <v>197</v>
      </c>
      <c r="O72" s="5" t="s">
        <v>172</v>
      </c>
      <c r="P72" s="7" t="s">
        <v>198</v>
      </c>
      <c r="Q72" s="2" t="s">
        <v>172</v>
      </c>
      <c r="R72" s="4">
        <v>20010</v>
      </c>
      <c r="S72" s="2" t="s">
        <v>199</v>
      </c>
      <c r="T72" s="2" t="s">
        <v>199</v>
      </c>
      <c r="U72" s="2" t="s">
        <v>199</v>
      </c>
      <c r="V72" s="2" t="s">
        <v>199</v>
      </c>
      <c r="W72" s="2" t="s">
        <v>182</v>
      </c>
      <c r="X72" s="2" t="s">
        <v>185</v>
      </c>
      <c r="Y72" s="2" t="s">
        <v>187</v>
      </c>
      <c r="Z72" s="5" t="s">
        <v>200</v>
      </c>
      <c r="AA72" s="4" t="s">
        <v>209</v>
      </c>
      <c r="AB72" s="8">
        <f>452.81*2600</f>
        <v>1177306</v>
      </c>
      <c r="AC72" s="4" t="s">
        <v>446</v>
      </c>
      <c r="AD72" s="9" t="s">
        <v>203</v>
      </c>
      <c r="AE72" s="5" t="s">
        <v>204</v>
      </c>
      <c r="AF72" s="5" t="s">
        <v>205</v>
      </c>
      <c r="AG72" s="10">
        <v>44386</v>
      </c>
      <c r="AH72" s="10">
        <v>44386</v>
      </c>
      <c r="AI72" s="11" t="s">
        <v>447</v>
      </c>
    </row>
    <row r="73" spans="1:35" ht="63.75" customHeight="1" x14ac:dyDescent="0.25">
      <c r="A73" s="2">
        <v>2021</v>
      </c>
      <c r="B73" s="3">
        <v>44287</v>
      </c>
      <c r="C73" s="3">
        <v>44377</v>
      </c>
      <c r="D73" s="5" t="s">
        <v>448</v>
      </c>
      <c r="E73" s="5" t="s">
        <v>191</v>
      </c>
      <c r="F73" s="2" t="s">
        <v>111</v>
      </c>
      <c r="G73" s="5" t="s">
        <v>449</v>
      </c>
      <c r="H73" s="5" t="s">
        <v>193</v>
      </c>
      <c r="I73" s="5" t="s">
        <v>193</v>
      </c>
      <c r="J73" s="2" t="s">
        <v>144</v>
      </c>
      <c r="K73" s="5" t="s">
        <v>450</v>
      </c>
      <c r="L73" s="7" t="s">
        <v>195</v>
      </c>
      <c r="M73" s="4" t="s">
        <v>196</v>
      </c>
      <c r="N73" s="7" t="s">
        <v>197</v>
      </c>
      <c r="O73" s="5" t="s">
        <v>172</v>
      </c>
      <c r="P73" s="7" t="s">
        <v>198</v>
      </c>
      <c r="Q73" s="2" t="s">
        <v>172</v>
      </c>
      <c r="R73" s="4">
        <v>20257</v>
      </c>
      <c r="S73" s="2" t="s">
        <v>199</v>
      </c>
      <c r="T73" s="2" t="s">
        <v>199</v>
      </c>
      <c r="U73" s="2" t="s">
        <v>199</v>
      </c>
      <c r="V73" s="2" t="s">
        <v>199</v>
      </c>
      <c r="W73" s="2" t="s">
        <v>182</v>
      </c>
      <c r="X73" s="2" t="s">
        <v>185</v>
      </c>
      <c r="Y73" s="2" t="s">
        <v>187</v>
      </c>
      <c r="Z73" s="5" t="s">
        <v>200</v>
      </c>
      <c r="AA73" s="5" t="s">
        <v>209</v>
      </c>
      <c r="AB73" s="8">
        <f>397.26*1400</f>
        <v>556164</v>
      </c>
      <c r="AC73" s="5" t="s">
        <v>233</v>
      </c>
      <c r="AD73" s="9" t="s">
        <v>203</v>
      </c>
      <c r="AE73" s="5" t="s">
        <v>204</v>
      </c>
      <c r="AF73" s="5" t="s">
        <v>205</v>
      </c>
      <c r="AG73" s="10">
        <v>44386</v>
      </c>
      <c r="AH73" s="10">
        <v>44386</v>
      </c>
      <c r="AI73" s="11" t="s">
        <v>451</v>
      </c>
    </row>
    <row r="74" spans="1:35" ht="41.25" customHeight="1" x14ac:dyDescent="0.25">
      <c r="A74" s="2">
        <v>2021</v>
      </c>
      <c r="B74" s="3">
        <v>44287</v>
      </c>
      <c r="C74" s="3">
        <v>44377</v>
      </c>
      <c r="D74" s="5" t="s">
        <v>452</v>
      </c>
      <c r="E74" s="5" t="s">
        <v>191</v>
      </c>
      <c r="F74" s="2" t="s">
        <v>103</v>
      </c>
      <c r="G74" s="5" t="s">
        <v>307</v>
      </c>
      <c r="H74" s="5" t="s">
        <v>193</v>
      </c>
      <c r="I74" s="5" t="s">
        <v>193</v>
      </c>
      <c r="J74" s="2" t="s">
        <v>126</v>
      </c>
      <c r="K74" s="5" t="s">
        <v>453</v>
      </c>
      <c r="L74" s="7" t="s">
        <v>195</v>
      </c>
      <c r="M74" s="4" t="s">
        <v>196</v>
      </c>
      <c r="N74" s="7" t="s">
        <v>197</v>
      </c>
      <c r="O74" s="5" t="s">
        <v>172</v>
      </c>
      <c r="P74" s="7" t="s">
        <v>198</v>
      </c>
      <c r="Q74" s="2" t="s">
        <v>172</v>
      </c>
      <c r="R74" s="4">
        <v>20158</v>
      </c>
      <c r="S74" s="2" t="s">
        <v>199</v>
      </c>
      <c r="T74" s="2" t="s">
        <v>199</v>
      </c>
      <c r="U74" s="2" t="s">
        <v>199</v>
      </c>
      <c r="V74" s="2" t="s">
        <v>199</v>
      </c>
      <c r="W74" s="2" t="s">
        <v>182</v>
      </c>
      <c r="X74" s="2" t="s">
        <v>185</v>
      </c>
      <c r="Y74" s="2" t="s">
        <v>187</v>
      </c>
      <c r="Z74" s="5" t="s">
        <v>200</v>
      </c>
      <c r="AA74" s="5" t="s">
        <v>209</v>
      </c>
      <c r="AB74" s="8">
        <f>8005.82*1650</f>
        <v>13209603</v>
      </c>
      <c r="AC74" s="5" t="s">
        <v>233</v>
      </c>
      <c r="AD74" s="9" t="s">
        <v>203</v>
      </c>
      <c r="AE74" s="5" t="s">
        <v>204</v>
      </c>
      <c r="AF74" s="5" t="s">
        <v>205</v>
      </c>
      <c r="AG74" s="10">
        <v>44386</v>
      </c>
      <c r="AH74" s="10">
        <v>44386</v>
      </c>
      <c r="AI74" s="11" t="s">
        <v>454</v>
      </c>
    </row>
    <row r="75" spans="1:35" ht="43.5" customHeight="1" x14ac:dyDescent="0.25">
      <c r="A75" s="2">
        <v>2021</v>
      </c>
      <c r="B75" s="3">
        <v>44287</v>
      </c>
      <c r="C75" s="3">
        <v>44377</v>
      </c>
      <c r="D75" s="2" t="s">
        <v>455</v>
      </c>
      <c r="E75" s="5" t="s">
        <v>191</v>
      </c>
      <c r="F75" s="2" t="s">
        <v>92</v>
      </c>
      <c r="G75" s="2" t="s">
        <v>456</v>
      </c>
      <c r="H75" s="2" t="s">
        <v>193</v>
      </c>
      <c r="I75" s="2" t="s">
        <v>193</v>
      </c>
      <c r="J75" s="2" t="s">
        <v>117</v>
      </c>
      <c r="K75" s="2" t="s">
        <v>456</v>
      </c>
      <c r="L75" s="12" t="s">
        <v>195</v>
      </c>
      <c r="M75" s="4" t="s">
        <v>172</v>
      </c>
      <c r="N75" s="7" t="s">
        <v>197</v>
      </c>
      <c r="O75" s="2" t="s">
        <v>172</v>
      </c>
      <c r="P75" s="7" t="s">
        <v>198</v>
      </c>
      <c r="Q75" s="2" t="s">
        <v>172</v>
      </c>
      <c r="R75" s="2">
        <v>20346</v>
      </c>
      <c r="S75" s="2" t="s">
        <v>199</v>
      </c>
      <c r="T75" s="2" t="s">
        <v>199</v>
      </c>
      <c r="U75" s="2" t="s">
        <v>199</v>
      </c>
      <c r="V75" s="2" t="s">
        <v>199</v>
      </c>
      <c r="W75" s="2" t="s">
        <v>182</v>
      </c>
      <c r="X75" s="2" t="s">
        <v>185</v>
      </c>
      <c r="Y75" s="2" t="s">
        <v>187</v>
      </c>
      <c r="Z75" s="5" t="s">
        <v>200</v>
      </c>
      <c r="AA75" s="5" t="s">
        <v>209</v>
      </c>
      <c r="AB75" s="8">
        <f>783.44*200</f>
        <v>156688</v>
      </c>
      <c r="AC75" s="5" t="s">
        <v>457</v>
      </c>
      <c r="AD75" s="9" t="s">
        <v>203</v>
      </c>
      <c r="AE75" s="2" t="s">
        <v>204</v>
      </c>
      <c r="AF75" s="2" t="s">
        <v>205</v>
      </c>
      <c r="AG75" s="10">
        <v>44386</v>
      </c>
      <c r="AH75" s="10">
        <v>44386</v>
      </c>
      <c r="AI75" s="11" t="s">
        <v>458</v>
      </c>
    </row>
    <row r="76" spans="1:35" ht="44.25" customHeight="1" x14ac:dyDescent="0.25">
      <c r="A76" s="2">
        <v>2021</v>
      </c>
      <c r="B76" s="3">
        <v>44287</v>
      </c>
      <c r="C76" s="3">
        <v>44377</v>
      </c>
      <c r="D76" s="4" t="s">
        <v>459</v>
      </c>
      <c r="E76" s="5" t="s">
        <v>191</v>
      </c>
      <c r="F76" s="2" t="s">
        <v>92</v>
      </c>
      <c r="G76" s="4" t="s">
        <v>460</v>
      </c>
      <c r="H76" s="5" t="s">
        <v>193</v>
      </c>
      <c r="I76" s="5" t="s">
        <v>193</v>
      </c>
      <c r="J76" s="2" t="s">
        <v>126</v>
      </c>
      <c r="K76" s="4" t="s">
        <v>461</v>
      </c>
      <c r="L76" s="7" t="s">
        <v>195</v>
      </c>
      <c r="M76" s="4" t="s">
        <v>196</v>
      </c>
      <c r="N76" s="7" t="s">
        <v>197</v>
      </c>
      <c r="O76" s="5" t="s">
        <v>172</v>
      </c>
      <c r="P76" s="7" t="s">
        <v>198</v>
      </c>
      <c r="Q76" s="2" t="s">
        <v>172</v>
      </c>
      <c r="R76" s="4">
        <v>20200</v>
      </c>
      <c r="S76" s="2" t="s">
        <v>199</v>
      </c>
      <c r="T76" s="2" t="s">
        <v>199</v>
      </c>
      <c r="U76" s="2" t="s">
        <v>199</v>
      </c>
      <c r="V76" s="2" t="s">
        <v>199</v>
      </c>
      <c r="W76" s="2" t="s">
        <v>182</v>
      </c>
      <c r="X76" s="2" t="s">
        <v>185</v>
      </c>
      <c r="Y76" s="2" t="s">
        <v>187</v>
      </c>
      <c r="Z76" s="5" t="s">
        <v>200</v>
      </c>
      <c r="AA76" s="4" t="s">
        <v>358</v>
      </c>
      <c r="AB76" s="8">
        <f>144.9*1350</f>
        <v>195615</v>
      </c>
      <c r="AC76" s="4" t="s">
        <v>462</v>
      </c>
      <c r="AD76" s="9" t="s">
        <v>203</v>
      </c>
      <c r="AE76" s="5" t="s">
        <v>204</v>
      </c>
      <c r="AF76" s="5" t="s">
        <v>205</v>
      </c>
      <c r="AG76" s="10">
        <v>44386</v>
      </c>
      <c r="AH76" s="10">
        <v>44386</v>
      </c>
      <c r="AI76" s="11" t="s">
        <v>463</v>
      </c>
    </row>
    <row r="77" spans="1:35" ht="42" customHeight="1" x14ac:dyDescent="0.25">
      <c r="A77" s="2">
        <v>2021</v>
      </c>
      <c r="B77" s="3">
        <v>44287</v>
      </c>
      <c r="C77" s="3">
        <v>44377</v>
      </c>
      <c r="D77" s="5" t="s">
        <v>464</v>
      </c>
      <c r="E77" s="5" t="s">
        <v>191</v>
      </c>
      <c r="F77" s="2" t="s">
        <v>92</v>
      </c>
      <c r="G77" s="5" t="s">
        <v>465</v>
      </c>
      <c r="H77" s="5" t="s">
        <v>193</v>
      </c>
      <c r="I77" s="5" t="s">
        <v>193</v>
      </c>
      <c r="J77" s="2" t="s">
        <v>126</v>
      </c>
      <c r="K77" s="5" t="s">
        <v>386</v>
      </c>
      <c r="L77" s="7" t="s">
        <v>195</v>
      </c>
      <c r="M77" s="4" t="s">
        <v>196</v>
      </c>
      <c r="N77" s="7" t="s">
        <v>197</v>
      </c>
      <c r="O77" s="5" t="s">
        <v>172</v>
      </c>
      <c r="P77" s="7" t="s">
        <v>198</v>
      </c>
      <c r="Q77" s="2" t="s">
        <v>172</v>
      </c>
      <c r="R77" s="4">
        <v>20200</v>
      </c>
      <c r="S77" s="2" t="s">
        <v>199</v>
      </c>
      <c r="T77" s="2" t="s">
        <v>199</v>
      </c>
      <c r="U77" s="2" t="s">
        <v>199</v>
      </c>
      <c r="V77" s="2" t="s">
        <v>199</v>
      </c>
      <c r="W77" s="2" t="s">
        <v>182</v>
      </c>
      <c r="X77" s="2" t="s">
        <v>185</v>
      </c>
      <c r="Y77" s="2" t="s">
        <v>187</v>
      </c>
      <c r="Z77" s="5" t="s">
        <v>200</v>
      </c>
      <c r="AA77" s="5" t="s">
        <v>209</v>
      </c>
      <c r="AB77" s="8">
        <v>193635</v>
      </c>
      <c r="AC77" s="5" t="s">
        <v>233</v>
      </c>
      <c r="AD77" s="9" t="s">
        <v>203</v>
      </c>
      <c r="AE77" s="5" t="s">
        <v>204</v>
      </c>
      <c r="AF77" s="5" t="s">
        <v>205</v>
      </c>
      <c r="AG77" s="10">
        <v>44386</v>
      </c>
      <c r="AH77" s="10">
        <v>44386</v>
      </c>
      <c r="AI77" s="11" t="s">
        <v>466</v>
      </c>
    </row>
    <row r="78" spans="1:35" ht="72.75" customHeight="1" x14ac:dyDescent="0.25">
      <c r="A78" s="2">
        <v>2021</v>
      </c>
      <c r="B78" s="3">
        <v>44287</v>
      </c>
      <c r="C78" s="3">
        <v>44377</v>
      </c>
      <c r="D78" s="5" t="s">
        <v>467</v>
      </c>
      <c r="E78" s="5" t="s">
        <v>191</v>
      </c>
      <c r="F78" s="2" t="s">
        <v>111</v>
      </c>
      <c r="G78" s="5" t="s">
        <v>468</v>
      </c>
      <c r="H78" s="5" t="s">
        <v>193</v>
      </c>
      <c r="I78" s="5" t="s">
        <v>193</v>
      </c>
      <c r="J78" s="2" t="s">
        <v>144</v>
      </c>
      <c r="K78" s="5" t="s">
        <v>354</v>
      </c>
      <c r="L78" s="7" t="s">
        <v>195</v>
      </c>
      <c r="M78" s="4" t="s">
        <v>196</v>
      </c>
      <c r="N78" s="7" t="s">
        <v>197</v>
      </c>
      <c r="O78" s="5" t="s">
        <v>172</v>
      </c>
      <c r="P78" s="7" t="s">
        <v>198</v>
      </c>
      <c r="Q78" s="2" t="s">
        <v>172</v>
      </c>
      <c r="R78" s="4">
        <v>20289</v>
      </c>
      <c r="S78" s="2" t="s">
        <v>199</v>
      </c>
      <c r="T78" s="2" t="s">
        <v>199</v>
      </c>
      <c r="U78" s="2" t="s">
        <v>199</v>
      </c>
      <c r="V78" s="2" t="s">
        <v>199</v>
      </c>
      <c r="W78" s="2" t="s">
        <v>182</v>
      </c>
      <c r="X78" s="2" t="s">
        <v>185</v>
      </c>
      <c r="Y78" s="2" t="s">
        <v>187</v>
      </c>
      <c r="Z78" s="5" t="s">
        <v>200</v>
      </c>
      <c r="AA78" s="5" t="s">
        <v>209</v>
      </c>
      <c r="AB78" s="8">
        <f>201.02*1350</f>
        <v>271377</v>
      </c>
      <c r="AC78" s="5" t="s">
        <v>233</v>
      </c>
      <c r="AD78" s="9" t="s">
        <v>203</v>
      </c>
      <c r="AE78" s="5" t="s">
        <v>204</v>
      </c>
      <c r="AF78" s="5" t="s">
        <v>205</v>
      </c>
      <c r="AG78" s="10">
        <v>44386</v>
      </c>
      <c r="AH78" s="10">
        <v>44386</v>
      </c>
      <c r="AI78" s="11" t="s">
        <v>469</v>
      </c>
    </row>
    <row r="79" spans="1:35" ht="54" customHeight="1" x14ac:dyDescent="0.25">
      <c r="A79" s="2">
        <v>2021</v>
      </c>
      <c r="B79" s="3">
        <v>44287</v>
      </c>
      <c r="C79" s="3">
        <v>44377</v>
      </c>
      <c r="D79" s="5" t="s">
        <v>470</v>
      </c>
      <c r="E79" s="5" t="s">
        <v>191</v>
      </c>
      <c r="F79" s="2" t="s">
        <v>111</v>
      </c>
      <c r="G79" s="5" t="s">
        <v>263</v>
      </c>
      <c r="H79" s="5" t="s">
        <v>193</v>
      </c>
      <c r="I79" s="5" t="s">
        <v>193</v>
      </c>
      <c r="J79" s="2" t="s">
        <v>144</v>
      </c>
      <c r="K79" s="5" t="s">
        <v>354</v>
      </c>
      <c r="L79" s="7" t="s">
        <v>195</v>
      </c>
      <c r="M79" s="4" t="s">
        <v>196</v>
      </c>
      <c r="N79" s="7" t="s">
        <v>197</v>
      </c>
      <c r="O79" s="5" t="s">
        <v>172</v>
      </c>
      <c r="P79" s="7" t="s">
        <v>198</v>
      </c>
      <c r="Q79" s="2" t="s">
        <v>172</v>
      </c>
      <c r="R79" s="4">
        <v>20289</v>
      </c>
      <c r="S79" s="2" t="s">
        <v>199</v>
      </c>
      <c r="T79" s="2" t="s">
        <v>199</v>
      </c>
      <c r="U79" s="2" t="s">
        <v>199</v>
      </c>
      <c r="V79" s="2" t="s">
        <v>199</v>
      </c>
      <c r="W79" s="2" t="s">
        <v>182</v>
      </c>
      <c r="X79" s="2" t="s">
        <v>185</v>
      </c>
      <c r="Y79" s="2" t="s">
        <v>187</v>
      </c>
      <c r="Z79" s="5" t="s">
        <v>200</v>
      </c>
      <c r="AA79" s="5" t="s">
        <v>209</v>
      </c>
      <c r="AB79" s="8">
        <f>500.21*1600</f>
        <v>800336</v>
      </c>
      <c r="AC79" s="5" t="s">
        <v>233</v>
      </c>
      <c r="AD79" s="9" t="s">
        <v>203</v>
      </c>
      <c r="AE79" s="5" t="s">
        <v>204</v>
      </c>
      <c r="AF79" s="5" t="s">
        <v>205</v>
      </c>
      <c r="AG79" s="10">
        <v>44386</v>
      </c>
      <c r="AH79" s="10">
        <v>44386</v>
      </c>
      <c r="AI79" s="11" t="s">
        <v>471</v>
      </c>
    </row>
    <row r="80" spans="1:35" ht="70.5" customHeight="1" x14ac:dyDescent="0.25">
      <c r="A80" s="2">
        <v>2021</v>
      </c>
      <c r="B80" s="3">
        <v>44287</v>
      </c>
      <c r="C80" s="3">
        <v>44377</v>
      </c>
      <c r="D80" s="5" t="s">
        <v>472</v>
      </c>
      <c r="E80" s="5" t="s">
        <v>191</v>
      </c>
      <c r="F80" s="2" t="s">
        <v>92</v>
      </c>
      <c r="G80" s="5" t="s">
        <v>473</v>
      </c>
      <c r="H80" s="5" t="s">
        <v>193</v>
      </c>
      <c r="I80" s="5" t="s">
        <v>193</v>
      </c>
      <c r="J80" s="2" t="s">
        <v>126</v>
      </c>
      <c r="K80" s="5" t="s">
        <v>474</v>
      </c>
      <c r="L80" s="7" t="s">
        <v>195</v>
      </c>
      <c r="M80" s="4" t="s">
        <v>196</v>
      </c>
      <c r="N80" s="7" t="s">
        <v>197</v>
      </c>
      <c r="O80" s="5" t="s">
        <v>172</v>
      </c>
      <c r="P80" s="7" t="s">
        <v>198</v>
      </c>
      <c r="Q80" s="2" t="s">
        <v>172</v>
      </c>
      <c r="R80" s="4">
        <v>20290</v>
      </c>
      <c r="S80" s="2" t="s">
        <v>199</v>
      </c>
      <c r="T80" s="2" t="s">
        <v>199</v>
      </c>
      <c r="U80" s="2" t="s">
        <v>199</v>
      </c>
      <c r="V80" s="2" t="s">
        <v>199</v>
      </c>
      <c r="W80" s="2" t="s">
        <v>182</v>
      </c>
      <c r="X80" s="2" t="s">
        <v>185</v>
      </c>
      <c r="Y80" s="2" t="s">
        <v>187</v>
      </c>
      <c r="Z80" s="5" t="s">
        <v>200</v>
      </c>
      <c r="AA80" s="5" t="s">
        <v>209</v>
      </c>
      <c r="AB80" s="8">
        <f>400*1150</f>
        <v>460000</v>
      </c>
      <c r="AC80" s="5" t="s">
        <v>233</v>
      </c>
      <c r="AD80" s="9" t="s">
        <v>203</v>
      </c>
      <c r="AE80" s="5" t="s">
        <v>204</v>
      </c>
      <c r="AF80" s="5" t="s">
        <v>205</v>
      </c>
      <c r="AG80" s="10">
        <v>44386</v>
      </c>
      <c r="AH80" s="10">
        <v>44386</v>
      </c>
      <c r="AI80" s="11" t="s">
        <v>475</v>
      </c>
    </row>
    <row r="81" spans="1:35" ht="78" customHeight="1" x14ac:dyDescent="0.25">
      <c r="A81" s="2">
        <v>2021</v>
      </c>
      <c r="B81" s="3">
        <v>44287</v>
      </c>
      <c r="C81" s="3">
        <v>44377</v>
      </c>
      <c r="D81" s="5" t="s">
        <v>476</v>
      </c>
      <c r="E81" s="5" t="s">
        <v>191</v>
      </c>
      <c r="F81" s="2" t="s">
        <v>92</v>
      </c>
      <c r="G81" s="5" t="s">
        <v>477</v>
      </c>
      <c r="H81" s="5" t="s">
        <v>193</v>
      </c>
      <c r="I81" s="5" t="s">
        <v>193</v>
      </c>
      <c r="J81" s="2" t="s">
        <v>126</v>
      </c>
      <c r="K81" s="5" t="s">
        <v>478</v>
      </c>
      <c r="L81" s="7" t="s">
        <v>195</v>
      </c>
      <c r="M81" s="4" t="s">
        <v>196</v>
      </c>
      <c r="N81" s="7" t="s">
        <v>197</v>
      </c>
      <c r="O81" s="5" t="s">
        <v>172</v>
      </c>
      <c r="P81" s="7" t="s">
        <v>198</v>
      </c>
      <c r="Q81" s="2" t="s">
        <v>172</v>
      </c>
      <c r="R81" s="4">
        <v>20206</v>
      </c>
      <c r="S81" s="2" t="s">
        <v>199</v>
      </c>
      <c r="T81" s="2" t="s">
        <v>199</v>
      </c>
      <c r="U81" s="2" t="s">
        <v>199</v>
      </c>
      <c r="V81" s="2" t="s">
        <v>199</v>
      </c>
      <c r="W81" s="2" t="s">
        <v>182</v>
      </c>
      <c r="X81" s="2" t="s">
        <v>185</v>
      </c>
      <c r="Y81" s="2" t="s">
        <v>187</v>
      </c>
      <c r="Z81" s="5" t="s">
        <v>200</v>
      </c>
      <c r="AA81" s="5" t="s">
        <v>209</v>
      </c>
      <c r="AB81" s="8">
        <f>300.66*1550</f>
        <v>466023.00000000006</v>
      </c>
      <c r="AC81" s="5" t="s">
        <v>233</v>
      </c>
      <c r="AD81" s="9" t="s">
        <v>203</v>
      </c>
      <c r="AE81" s="5" t="s">
        <v>204</v>
      </c>
      <c r="AF81" s="5" t="s">
        <v>205</v>
      </c>
      <c r="AG81" s="10">
        <v>44386</v>
      </c>
      <c r="AH81" s="10">
        <v>44386</v>
      </c>
      <c r="AI81" s="11" t="s">
        <v>479</v>
      </c>
    </row>
    <row r="82" spans="1:35" ht="40.5" customHeight="1" x14ac:dyDescent="0.25">
      <c r="A82" s="2">
        <v>2021</v>
      </c>
      <c r="B82" s="3">
        <v>44287</v>
      </c>
      <c r="C82" s="3">
        <v>44377</v>
      </c>
      <c r="D82" s="5" t="s">
        <v>480</v>
      </c>
      <c r="E82" s="5" t="s">
        <v>191</v>
      </c>
      <c r="F82" s="2" t="s">
        <v>92</v>
      </c>
      <c r="G82" s="4" t="s">
        <v>481</v>
      </c>
      <c r="H82" s="5" t="s">
        <v>193</v>
      </c>
      <c r="I82" s="5" t="s">
        <v>193</v>
      </c>
      <c r="J82" s="2" t="s">
        <v>123</v>
      </c>
      <c r="K82" s="4" t="s">
        <v>482</v>
      </c>
      <c r="L82" s="7" t="s">
        <v>195</v>
      </c>
      <c r="M82" s="4" t="s">
        <v>196</v>
      </c>
      <c r="N82" s="7" t="s">
        <v>197</v>
      </c>
      <c r="O82" s="5" t="s">
        <v>172</v>
      </c>
      <c r="P82" s="7" t="s">
        <v>198</v>
      </c>
      <c r="Q82" s="2" t="s">
        <v>172</v>
      </c>
      <c r="R82" s="4">
        <v>20170</v>
      </c>
      <c r="S82" s="2" t="s">
        <v>199</v>
      </c>
      <c r="T82" s="2" t="s">
        <v>199</v>
      </c>
      <c r="U82" s="2" t="s">
        <v>199</v>
      </c>
      <c r="V82" s="2" t="s">
        <v>199</v>
      </c>
      <c r="W82" s="2" t="s">
        <v>182</v>
      </c>
      <c r="X82" s="2" t="s">
        <v>185</v>
      </c>
      <c r="Y82" s="2" t="s">
        <v>187</v>
      </c>
      <c r="Z82" s="5" t="s">
        <v>200</v>
      </c>
      <c r="AA82" s="4" t="s">
        <v>358</v>
      </c>
      <c r="AB82" s="8">
        <v>0</v>
      </c>
      <c r="AC82" s="4" t="s">
        <v>483</v>
      </c>
      <c r="AD82" s="9" t="s">
        <v>203</v>
      </c>
      <c r="AE82" s="5" t="s">
        <v>204</v>
      </c>
      <c r="AF82" s="5" t="s">
        <v>205</v>
      </c>
      <c r="AG82" s="10">
        <v>44386</v>
      </c>
      <c r="AH82" s="10">
        <v>44386</v>
      </c>
      <c r="AI82" s="11" t="s">
        <v>360</v>
      </c>
    </row>
    <row r="83" spans="1:35" ht="79.5" customHeight="1" x14ac:dyDescent="0.25">
      <c r="A83" s="2">
        <v>2021</v>
      </c>
      <c r="B83" s="3">
        <v>44287</v>
      </c>
      <c r="C83" s="3">
        <v>44377</v>
      </c>
      <c r="D83" s="5" t="s">
        <v>484</v>
      </c>
      <c r="E83" s="5" t="s">
        <v>191</v>
      </c>
      <c r="F83" s="2" t="s">
        <v>92</v>
      </c>
      <c r="G83" s="5" t="s">
        <v>485</v>
      </c>
      <c r="H83" s="5" t="s">
        <v>193</v>
      </c>
      <c r="I83" s="5" t="s">
        <v>193</v>
      </c>
      <c r="J83" s="2" t="s">
        <v>126</v>
      </c>
      <c r="K83" s="5" t="s">
        <v>478</v>
      </c>
      <c r="L83" s="7" t="s">
        <v>195</v>
      </c>
      <c r="M83" s="4" t="s">
        <v>196</v>
      </c>
      <c r="N83" s="7" t="s">
        <v>197</v>
      </c>
      <c r="O83" s="5" t="s">
        <v>172</v>
      </c>
      <c r="P83" s="7" t="s">
        <v>198</v>
      </c>
      <c r="Q83" s="2" t="s">
        <v>172</v>
      </c>
      <c r="R83" s="4">
        <v>20206</v>
      </c>
      <c r="S83" s="2" t="s">
        <v>199</v>
      </c>
      <c r="T83" s="2" t="s">
        <v>199</v>
      </c>
      <c r="U83" s="2" t="s">
        <v>199</v>
      </c>
      <c r="V83" s="2" t="s">
        <v>199</v>
      </c>
      <c r="W83" s="2" t="s">
        <v>182</v>
      </c>
      <c r="X83" s="2" t="s">
        <v>185</v>
      </c>
      <c r="Y83" s="2" t="s">
        <v>187</v>
      </c>
      <c r="Z83" s="5" t="s">
        <v>200</v>
      </c>
      <c r="AA83" s="5" t="s">
        <v>209</v>
      </c>
      <c r="AB83" s="8">
        <f>398*1550</f>
        <v>616900</v>
      </c>
      <c r="AC83" s="5" t="s">
        <v>233</v>
      </c>
      <c r="AD83" s="9" t="s">
        <v>203</v>
      </c>
      <c r="AE83" s="5" t="s">
        <v>204</v>
      </c>
      <c r="AF83" s="5" t="s">
        <v>205</v>
      </c>
      <c r="AG83" s="10">
        <v>44386</v>
      </c>
      <c r="AH83" s="10">
        <v>44386</v>
      </c>
      <c r="AI83" s="11" t="s">
        <v>486</v>
      </c>
    </row>
    <row r="84" spans="1:35" ht="51.75" customHeight="1" x14ac:dyDescent="0.25">
      <c r="A84" s="2">
        <v>2021</v>
      </c>
      <c r="B84" s="3">
        <v>44287</v>
      </c>
      <c r="C84" s="3">
        <v>44377</v>
      </c>
      <c r="D84" s="4" t="s">
        <v>487</v>
      </c>
      <c r="E84" s="5" t="s">
        <v>191</v>
      </c>
      <c r="F84" s="2" t="s">
        <v>103</v>
      </c>
      <c r="G84" s="4" t="s">
        <v>488</v>
      </c>
      <c r="H84" s="5" t="s">
        <v>193</v>
      </c>
      <c r="I84" s="5" t="s">
        <v>193</v>
      </c>
      <c r="J84" s="2" t="s">
        <v>126</v>
      </c>
      <c r="K84" s="4" t="s">
        <v>489</v>
      </c>
      <c r="L84" s="7" t="s">
        <v>195</v>
      </c>
      <c r="M84" s="4" t="s">
        <v>196</v>
      </c>
      <c r="N84" s="7" t="s">
        <v>197</v>
      </c>
      <c r="O84" s="5" t="s">
        <v>172</v>
      </c>
      <c r="P84" s="7" t="s">
        <v>198</v>
      </c>
      <c r="Q84" s="2" t="s">
        <v>172</v>
      </c>
      <c r="R84" s="4">
        <v>20280</v>
      </c>
      <c r="S84" s="2" t="s">
        <v>199</v>
      </c>
      <c r="T84" s="2" t="s">
        <v>199</v>
      </c>
      <c r="U84" s="2" t="s">
        <v>199</v>
      </c>
      <c r="V84" s="2" t="s">
        <v>199</v>
      </c>
      <c r="W84" s="2" t="s">
        <v>182</v>
      </c>
      <c r="X84" s="2" t="s">
        <v>185</v>
      </c>
      <c r="Y84" s="2" t="s">
        <v>187</v>
      </c>
      <c r="Z84" s="5" t="s">
        <v>200</v>
      </c>
      <c r="AA84" s="4" t="s">
        <v>358</v>
      </c>
      <c r="AB84" s="8">
        <f>360*1600</f>
        <v>576000</v>
      </c>
      <c r="AC84" s="4" t="s">
        <v>490</v>
      </c>
      <c r="AD84" s="9" t="s">
        <v>203</v>
      </c>
      <c r="AE84" s="5" t="s">
        <v>204</v>
      </c>
      <c r="AF84" s="5" t="s">
        <v>205</v>
      </c>
      <c r="AG84" s="10">
        <v>44386</v>
      </c>
      <c r="AH84" s="10">
        <v>44386</v>
      </c>
      <c r="AI84" s="11" t="s">
        <v>491</v>
      </c>
    </row>
    <row r="85" spans="1:35" ht="49.5" customHeight="1" x14ac:dyDescent="0.25">
      <c r="A85" s="2">
        <v>2021</v>
      </c>
      <c r="B85" s="3">
        <v>44287</v>
      </c>
      <c r="C85" s="3">
        <v>44377</v>
      </c>
      <c r="D85" s="4" t="s">
        <v>492</v>
      </c>
      <c r="E85" s="5" t="s">
        <v>191</v>
      </c>
      <c r="F85" s="2" t="s">
        <v>92</v>
      </c>
      <c r="G85" s="4" t="s">
        <v>493</v>
      </c>
      <c r="H85" s="4">
        <v>511</v>
      </c>
      <c r="I85" s="5" t="s">
        <v>193</v>
      </c>
      <c r="J85" s="2" t="s">
        <v>126</v>
      </c>
      <c r="K85" s="4" t="s">
        <v>494</v>
      </c>
      <c r="L85" s="7" t="s">
        <v>195</v>
      </c>
      <c r="M85" s="4" t="s">
        <v>196</v>
      </c>
      <c r="N85" s="7" t="s">
        <v>197</v>
      </c>
      <c r="O85" s="5" t="s">
        <v>172</v>
      </c>
      <c r="P85" s="7" t="s">
        <v>198</v>
      </c>
      <c r="Q85" s="2" t="s">
        <v>172</v>
      </c>
      <c r="R85" s="4">
        <v>20120</v>
      </c>
      <c r="S85" s="2" t="s">
        <v>199</v>
      </c>
      <c r="T85" s="2" t="s">
        <v>199</v>
      </c>
      <c r="U85" s="2" t="s">
        <v>199</v>
      </c>
      <c r="V85" s="2" t="s">
        <v>199</v>
      </c>
      <c r="W85" s="2" t="s">
        <v>182</v>
      </c>
      <c r="X85" s="2" t="s">
        <v>185</v>
      </c>
      <c r="Y85" s="2" t="s">
        <v>187</v>
      </c>
      <c r="Z85" s="5" t="s">
        <v>200</v>
      </c>
      <c r="AA85" s="4" t="s">
        <v>358</v>
      </c>
      <c r="AB85" s="8">
        <f>245.5*3550</f>
        <v>871525</v>
      </c>
      <c r="AC85" s="4" t="s">
        <v>495</v>
      </c>
      <c r="AD85" s="9" t="s">
        <v>203</v>
      </c>
      <c r="AE85" s="5" t="s">
        <v>204</v>
      </c>
      <c r="AF85" s="5" t="s">
        <v>205</v>
      </c>
      <c r="AG85" s="10">
        <v>44386</v>
      </c>
      <c r="AH85" s="10">
        <v>44386</v>
      </c>
      <c r="AI85" s="11" t="s">
        <v>360</v>
      </c>
    </row>
    <row r="86" spans="1:35" ht="80.25" customHeight="1" x14ac:dyDescent="0.25">
      <c r="A86" s="2">
        <v>2021</v>
      </c>
      <c r="B86" s="3">
        <v>44287</v>
      </c>
      <c r="C86" s="3">
        <v>44377</v>
      </c>
      <c r="D86" s="5" t="s">
        <v>496</v>
      </c>
      <c r="E86" s="5" t="s">
        <v>191</v>
      </c>
      <c r="F86" s="2" t="s">
        <v>100</v>
      </c>
      <c r="G86" s="5" t="s">
        <v>497</v>
      </c>
      <c r="H86" s="5" t="s">
        <v>193</v>
      </c>
      <c r="I86" s="5" t="s">
        <v>193</v>
      </c>
      <c r="J86" s="2" t="s">
        <v>117</v>
      </c>
      <c r="K86" s="5" t="s">
        <v>498</v>
      </c>
      <c r="L86" s="7" t="s">
        <v>195</v>
      </c>
      <c r="M86" s="4" t="s">
        <v>196</v>
      </c>
      <c r="N86" s="7" t="s">
        <v>197</v>
      </c>
      <c r="O86" s="5" t="s">
        <v>172</v>
      </c>
      <c r="P86" s="7" t="s">
        <v>198</v>
      </c>
      <c r="Q86" s="2" t="s">
        <v>172</v>
      </c>
      <c r="R86" s="4">
        <v>20218</v>
      </c>
      <c r="S86" s="2" t="s">
        <v>199</v>
      </c>
      <c r="T86" s="2" t="s">
        <v>199</v>
      </c>
      <c r="U86" s="2" t="s">
        <v>199</v>
      </c>
      <c r="V86" s="2" t="s">
        <v>199</v>
      </c>
      <c r="W86" s="2" t="s">
        <v>182</v>
      </c>
      <c r="X86" s="2" t="s">
        <v>185</v>
      </c>
      <c r="Y86" s="2" t="s">
        <v>187</v>
      </c>
      <c r="Z86" s="5" t="s">
        <v>200</v>
      </c>
      <c r="AA86" s="5" t="s">
        <v>209</v>
      </c>
      <c r="AB86" s="8">
        <f>985*1350</f>
        <v>1329750</v>
      </c>
      <c r="AC86" s="5" t="s">
        <v>233</v>
      </c>
      <c r="AD86" s="9" t="s">
        <v>203</v>
      </c>
      <c r="AE86" s="5" t="s">
        <v>204</v>
      </c>
      <c r="AF86" s="5" t="s">
        <v>205</v>
      </c>
      <c r="AG86" s="10">
        <v>44386</v>
      </c>
      <c r="AH86" s="10">
        <v>44386</v>
      </c>
      <c r="AI86" s="11" t="s">
        <v>499</v>
      </c>
    </row>
    <row r="87" spans="1:35" ht="87" customHeight="1" x14ac:dyDescent="0.25">
      <c r="A87" s="2">
        <v>2021</v>
      </c>
      <c r="B87" s="3">
        <v>44287</v>
      </c>
      <c r="C87" s="3">
        <v>44377</v>
      </c>
      <c r="D87" s="5" t="s">
        <v>500</v>
      </c>
      <c r="E87" s="5" t="s">
        <v>191</v>
      </c>
      <c r="F87" s="2" t="s">
        <v>92</v>
      </c>
      <c r="G87" s="5" t="s">
        <v>501</v>
      </c>
      <c r="H87" s="5" t="s">
        <v>193</v>
      </c>
      <c r="I87" s="5" t="s">
        <v>193</v>
      </c>
      <c r="J87" s="2" t="s">
        <v>126</v>
      </c>
      <c r="K87" s="5" t="s">
        <v>502</v>
      </c>
      <c r="L87" s="7" t="s">
        <v>195</v>
      </c>
      <c r="M87" s="4" t="s">
        <v>196</v>
      </c>
      <c r="N87" s="7" t="s">
        <v>197</v>
      </c>
      <c r="O87" s="5" t="s">
        <v>172</v>
      </c>
      <c r="P87" s="7" t="s">
        <v>198</v>
      </c>
      <c r="Q87" s="2" t="s">
        <v>172</v>
      </c>
      <c r="R87" s="4">
        <v>20298</v>
      </c>
      <c r="S87" s="2" t="s">
        <v>199</v>
      </c>
      <c r="T87" s="2" t="s">
        <v>199</v>
      </c>
      <c r="U87" s="2" t="s">
        <v>199</v>
      </c>
      <c r="V87" s="2" t="s">
        <v>199</v>
      </c>
      <c r="W87" s="2" t="s">
        <v>182</v>
      </c>
      <c r="X87" s="2" t="s">
        <v>185</v>
      </c>
      <c r="Y87" s="2" t="s">
        <v>187</v>
      </c>
      <c r="Z87" s="5" t="s">
        <v>200</v>
      </c>
      <c r="AA87" s="5" t="s">
        <v>209</v>
      </c>
      <c r="AB87" s="8">
        <f>187.5*200</f>
        <v>37500</v>
      </c>
      <c r="AC87" s="5" t="s">
        <v>233</v>
      </c>
      <c r="AD87" s="9" t="s">
        <v>203</v>
      </c>
      <c r="AE87" s="5" t="s">
        <v>204</v>
      </c>
      <c r="AF87" s="5" t="s">
        <v>205</v>
      </c>
      <c r="AG87" s="10">
        <v>44386</v>
      </c>
      <c r="AH87" s="10">
        <v>44386</v>
      </c>
      <c r="AI87" s="11" t="s">
        <v>503</v>
      </c>
    </row>
    <row r="88" spans="1:35" ht="80.25" customHeight="1" x14ac:dyDescent="0.25">
      <c r="A88" s="2">
        <v>2021</v>
      </c>
      <c r="B88" s="3">
        <v>44287</v>
      </c>
      <c r="C88" s="3">
        <v>44377</v>
      </c>
      <c r="D88" s="5" t="s">
        <v>504</v>
      </c>
      <c r="E88" s="5" t="s">
        <v>191</v>
      </c>
      <c r="F88" s="2" t="s">
        <v>92</v>
      </c>
      <c r="G88" s="5" t="s">
        <v>505</v>
      </c>
      <c r="H88" s="5" t="s">
        <v>193</v>
      </c>
      <c r="I88" s="5" t="s">
        <v>193</v>
      </c>
      <c r="J88" s="2" t="s">
        <v>126</v>
      </c>
      <c r="K88" s="5" t="s">
        <v>506</v>
      </c>
      <c r="L88" s="7" t="s">
        <v>195</v>
      </c>
      <c r="M88" s="4" t="s">
        <v>196</v>
      </c>
      <c r="N88" s="7" t="s">
        <v>197</v>
      </c>
      <c r="O88" s="5" t="s">
        <v>172</v>
      </c>
      <c r="P88" s="7" t="s">
        <v>198</v>
      </c>
      <c r="Q88" s="2" t="s">
        <v>172</v>
      </c>
      <c r="R88" s="4">
        <v>20100</v>
      </c>
      <c r="S88" s="2" t="s">
        <v>199</v>
      </c>
      <c r="T88" s="2" t="s">
        <v>199</v>
      </c>
      <c r="U88" s="2" t="s">
        <v>199</v>
      </c>
      <c r="V88" s="2" t="s">
        <v>199</v>
      </c>
      <c r="W88" s="2" t="s">
        <v>182</v>
      </c>
      <c r="X88" s="2" t="s">
        <v>185</v>
      </c>
      <c r="Y88" s="2" t="s">
        <v>187</v>
      </c>
      <c r="Z88" s="5" t="s">
        <v>200</v>
      </c>
      <c r="AA88" s="5" t="s">
        <v>209</v>
      </c>
      <c r="AB88" s="8">
        <f>50.2*1900</f>
        <v>95380</v>
      </c>
      <c r="AC88" s="5" t="s">
        <v>233</v>
      </c>
      <c r="AD88" s="9" t="s">
        <v>203</v>
      </c>
      <c r="AE88" s="5" t="s">
        <v>204</v>
      </c>
      <c r="AF88" s="5" t="s">
        <v>205</v>
      </c>
      <c r="AG88" s="10">
        <v>44386</v>
      </c>
      <c r="AH88" s="10">
        <v>44386</v>
      </c>
      <c r="AI88" s="11" t="s">
        <v>507</v>
      </c>
    </row>
    <row r="89" spans="1:35" ht="66" customHeight="1" x14ac:dyDescent="0.25">
      <c r="A89" s="2">
        <v>2021</v>
      </c>
      <c r="B89" s="3">
        <v>44287</v>
      </c>
      <c r="C89" s="3">
        <v>44377</v>
      </c>
      <c r="D89" s="5" t="s">
        <v>508</v>
      </c>
      <c r="E89" s="5" t="s">
        <v>191</v>
      </c>
      <c r="F89" s="2" t="s">
        <v>92</v>
      </c>
      <c r="G89" s="5" t="s">
        <v>509</v>
      </c>
      <c r="H89" s="5" t="s">
        <v>193</v>
      </c>
      <c r="I89" s="5" t="s">
        <v>193</v>
      </c>
      <c r="J89" s="2" t="s">
        <v>126</v>
      </c>
      <c r="K89" s="5" t="s">
        <v>510</v>
      </c>
      <c r="L89" s="7" t="s">
        <v>195</v>
      </c>
      <c r="M89" s="4" t="s">
        <v>196</v>
      </c>
      <c r="N89" s="7" t="s">
        <v>197</v>
      </c>
      <c r="O89" s="5" t="s">
        <v>172</v>
      </c>
      <c r="P89" s="7" t="s">
        <v>198</v>
      </c>
      <c r="Q89" s="2" t="s">
        <v>172</v>
      </c>
      <c r="R89" s="4">
        <v>20137</v>
      </c>
      <c r="S89" s="2" t="s">
        <v>199</v>
      </c>
      <c r="T89" s="2" t="s">
        <v>199</v>
      </c>
      <c r="U89" s="2" t="s">
        <v>199</v>
      </c>
      <c r="V89" s="2" t="s">
        <v>199</v>
      </c>
      <c r="W89" s="2" t="s">
        <v>182</v>
      </c>
      <c r="X89" s="2" t="s">
        <v>185</v>
      </c>
      <c r="Y89" s="2" t="s">
        <v>187</v>
      </c>
      <c r="Z89" s="5" t="s">
        <v>200</v>
      </c>
      <c r="AA89" s="5" t="s">
        <v>209</v>
      </c>
      <c r="AB89" s="8">
        <f>152.34*2750</f>
        <v>418935</v>
      </c>
      <c r="AC89" s="5" t="s">
        <v>233</v>
      </c>
      <c r="AD89" s="9" t="s">
        <v>203</v>
      </c>
      <c r="AE89" s="5" t="s">
        <v>204</v>
      </c>
      <c r="AF89" s="5" t="s">
        <v>205</v>
      </c>
      <c r="AG89" s="10">
        <v>44386</v>
      </c>
      <c r="AH89" s="10">
        <v>44386</v>
      </c>
      <c r="AI89" s="11" t="s">
        <v>511</v>
      </c>
    </row>
    <row r="90" spans="1:35" ht="45.75" customHeight="1" x14ac:dyDescent="0.25">
      <c r="A90" s="2">
        <v>2021</v>
      </c>
      <c r="B90" s="3">
        <v>44287</v>
      </c>
      <c r="C90" s="3">
        <v>44377</v>
      </c>
      <c r="D90" s="4" t="s">
        <v>512</v>
      </c>
      <c r="E90" s="5" t="s">
        <v>191</v>
      </c>
      <c r="F90" s="2"/>
      <c r="G90" s="4" t="s">
        <v>513</v>
      </c>
      <c r="H90" s="5" t="s">
        <v>193</v>
      </c>
      <c r="I90" s="5" t="s">
        <v>193</v>
      </c>
      <c r="J90" s="2" t="s">
        <v>126</v>
      </c>
      <c r="K90" s="4" t="s">
        <v>514</v>
      </c>
      <c r="L90" s="7" t="s">
        <v>195</v>
      </c>
      <c r="M90" s="4" t="s">
        <v>196</v>
      </c>
      <c r="N90" s="7" t="s">
        <v>197</v>
      </c>
      <c r="O90" s="5" t="s">
        <v>172</v>
      </c>
      <c r="P90" s="7" t="s">
        <v>198</v>
      </c>
      <c r="Q90" s="2" t="s">
        <v>172</v>
      </c>
      <c r="R90" s="4">
        <v>20159</v>
      </c>
      <c r="S90" s="2" t="s">
        <v>199</v>
      </c>
      <c r="T90" s="2" t="s">
        <v>199</v>
      </c>
      <c r="U90" s="2" t="s">
        <v>199</v>
      </c>
      <c r="V90" s="2" t="s">
        <v>199</v>
      </c>
      <c r="W90" s="2" t="s">
        <v>182</v>
      </c>
      <c r="X90" s="2" t="s">
        <v>185</v>
      </c>
      <c r="Y90" s="2" t="s">
        <v>187</v>
      </c>
      <c r="Z90" s="5" t="s">
        <v>200</v>
      </c>
      <c r="AA90" s="4" t="s">
        <v>299</v>
      </c>
      <c r="AB90" s="8">
        <f>196.69*1550</f>
        <v>304869.5</v>
      </c>
      <c r="AC90" s="4" t="s">
        <v>515</v>
      </c>
      <c r="AD90" s="9" t="s">
        <v>203</v>
      </c>
      <c r="AE90" s="5" t="s">
        <v>204</v>
      </c>
      <c r="AF90" s="5" t="s">
        <v>205</v>
      </c>
      <c r="AG90" s="10">
        <v>44386</v>
      </c>
      <c r="AH90" s="10">
        <v>44386</v>
      </c>
      <c r="AI90" s="11" t="s">
        <v>360</v>
      </c>
    </row>
    <row r="91" spans="1:35" ht="112.5" customHeight="1" x14ac:dyDescent="0.25">
      <c r="A91" s="2">
        <v>2021</v>
      </c>
      <c r="B91" s="3">
        <v>44287</v>
      </c>
      <c r="C91" s="3">
        <v>44377</v>
      </c>
      <c r="D91" s="5" t="s">
        <v>516</v>
      </c>
      <c r="E91" s="5" t="s">
        <v>191</v>
      </c>
      <c r="F91" s="2" t="s">
        <v>92</v>
      </c>
      <c r="G91" s="5" t="s">
        <v>517</v>
      </c>
      <c r="H91" s="5" t="s">
        <v>193</v>
      </c>
      <c r="I91" s="5" t="s">
        <v>193</v>
      </c>
      <c r="J91" s="2" t="s">
        <v>126</v>
      </c>
      <c r="K91" s="5" t="s">
        <v>518</v>
      </c>
      <c r="L91" s="7" t="s">
        <v>195</v>
      </c>
      <c r="M91" s="4" t="s">
        <v>196</v>
      </c>
      <c r="N91" s="7" t="s">
        <v>197</v>
      </c>
      <c r="O91" s="5" t="s">
        <v>172</v>
      </c>
      <c r="P91" s="7" t="s">
        <v>198</v>
      </c>
      <c r="Q91" s="2" t="s">
        <v>172</v>
      </c>
      <c r="R91" s="4">
        <v>20159</v>
      </c>
      <c r="S91" s="2" t="s">
        <v>199</v>
      </c>
      <c r="T91" s="2" t="s">
        <v>199</v>
      </c>
      <c r="U91" s="2" t="s">
        <v>199</v>
      </c>
      <c r="V91" s="2" t="s">
        <v>199</v>
      </c>
      <c r="W91" s="2" t="s">
        <v>182</v>
      </c>
      <c r="X91" s="2" t="s">
        <v>185</v>
      </c>
      <c r="Y91" s="2" t="s">
        <v>187</v>
      </c>
      <c r="Z91" s="5" t="s">
        <v>200</v>
      </c>
      <c r="AA91" s="5" t="s">
        <v>209</v>
      </c>
      <c r="AB91" s="8">
        <f>169.96*1550</f>
        <v>263438</v>
      </c>
      <c r="AC91" s="5" t="s">
        <v>233</v>
      </c>
      <c r="AD91" s="9" t="s">
        <v>203</v>
      </c>
      <c r="AE91" s="5" t="s">
        <v>204</v>
      </c>
      <c r="AF91" s="5" t="s">
        <v>205</v>
      </c>
      <c r="AG91" s="10">
        <v>44386</v>
      </c>
      <c r="AH91" s="10">
        <v>44386</v>
      </c>
      <c r="AI91" s="11" t="s">
        <v>519</v>
      </c>
    </row>
    <row r="92" spans="1:35" ht="77.25" customHeight="1" x14ac:dyDescent="0.25">
      <c r="A92" s="2">
        <v>2021</v>
      </c>
      <c r="B92" s="3">
        <v>44287</v>
      </c>
      <c r="C92" s="3">
        <v>44377</v>
      </c>
      <c r="D92" s="5" t="s">
        <v>520</v>
      </c>
      <c r="E92" s="5" t="s">
        <v>191</v>
      </c>
      <c r="F92" s="2" t="s">
        <v>92</v>
      </c>
      <c r="G92" s="5" t="s">
        <v>521</v>
      </c>
      <c r="H92" s="5" t="s">
        <v>193</v>
      </c>
      <c r="I92" s="5" t="s">
        <v>193</v>
      </c>
      <c r="J92" s="2" t="s">
        <v>126</v>
      </c>
      <c r="K92" s="5" t="s">
        <v>522</v>
      </c>
      <c r="L92" s="7" t="s">
        <v>195</v>
      </c>
      <c r="M92" s="4" t="s">
        <v>196</v>
      </c>
      <c r="N92" s="7" t="s">
        <v>197</v>
      </c>
      <c r="O92" s="5" t="s">
        <v>172</v>
      </c>
      <c r="P92" s="7" t="s">
        <v>198</v>
      </c>
      <c r="Q92" s="2" t="s">
        <v>172</v>
      </c>
      <c r="R92" s="4">
        <v>20280</v>
      </c>
      <c r="S92" s="2" t="s">
        <v>199</v>
      </c>
      <c r="T92" s="2" t="s">
        <v>199</v>
      </c>
      <c r="U92" s="2" t="s">
        <v>199</v>
      </c>
      <c r="V92" s="2" t="s">
        <v>199</v>
      </c>
      <c r="W92" s="2" t="s">
        <v>182</v>
      </c>
      <c r="X92" s="2" t="s">
        <v>185</v>
      </c>
      <c r="Y92" s="2" t="s">
        <v>187</v>
      </c>
      <c r="Z92" s="5" t="s">
        <v>200</v>
      </c>
      <c r="AA92" s="5" t="s">
        <v>209</v>
      </c>
      <c r="AB92" s="8">
        <f>156.63*2650</f>
        <v>415069.5</v>
      </c>
      <c r="AC92" s="5" t="s">
        <v>372</v>
      </c>
      <c r="AD92" s="9" t="s">
        <v>203</v>
      </c>
      <c r="AE92" s="5" t="s">
        <v>204</v>
      </c>
      <c r="AF92" s="5" t="s">
        <v>205</v>
      </c>
      <c r="AG92" s="10">
        <v>44386</v>
      </c>
      <c r="AH92" s="10">
        <v>44386</v>
      </c>
      <c r="AI92" s="11" t="s">
        <v>523</v>
      </c>
    </row>
    <row r="93" spans="1:35" ht="75.75" customHeight="1" x14ac:dyDescent="0.25">
      <c r="A93" s="2">
        <v>2021</v>
      </c>
      <c r="B93" s="3">
        <v>44287</v>
      </c>
      <c r="C93" s="3">
        <v>44377</v>
      </c>
      <c r="D93" s="5" t="s">
        <v>524</v>
      </c>
      <c r="E93" s="5" t="s">
        <v>191</v>
      </c>
      <c r="F93" s="2" t="s">
        <v>102</v>
      </c>
      <c r="G93" s="5" t="s">
        <v>525</v>
      </c>
      <c r="H93" s="5" t="s">
        <v>193</v>
      </c>
      <c r="I93" s="5" t="s">
        <v>193</v>
      </c>
      <c r="J93" s="2" t="s">
        <v>126</v>
      </c>
      <c r="K93" s="5" t="s">
        <v>526</v>
      </c>
      <c r="L93" s="7" t="s">
        <v>195</v>
      </c>
      <c r="M93" s="4" t="s">
        <v>196</v>
      </c>
      <c r="N93" s="7" t="s">
        <v>197</v>
      </c>
      <c r="O93" s="5" t="s">
        <v>172</v>
      </c>
      <c r="P93" s="7" t="s">
        <v>198</v>
      </c>
      <c r="Q93" s="2" t="s">
        <v>172</v>
      </c>
      <c r="R93" s="4">
        <v>20119</v>
      </c>
      <c r="S93" s="2" t="s">
        <v>199</v>
      </c>
      <c r="T93" s="2" t="s">
        <v>199</v>
      </c>
      <c r="U93" s="2" t="s">
        <v>199</v>
      </c>
      <c r="V93" s="2" t="s">
        <v>199</v>
      </c>
      <c r="W93" s="2" t="s">
        <v>182</v>
      </c>
      <c r="X93" s="2" t="s">
        <v>185</v>
      </c>
      <c r="Y93" s="2" t="s">
        <v>187</v>
      </c>
      <c r="Z93" s="5" t="s">
        <v>200</v>
      </c>
      <c r="AA93" s="5" t="s">
        <v>209</v>
      </c>
      <c r="AB93" s="8">
        <f>268.61*2650</f>
        <v>711816.5</v>
      </c>
      <c r="AC93" s="5" t="s">
        <v>233</v>
      </c>
      <c r="AD93" s="9" t="s">
        <v>203</v>
      </c>
      <c r="AE93" s="5" t="s">
        <v>204</v>
      </c>
      <c r="AF93" s="5" t="s">
        <v>205</v>
      </c>
      <c r="AG93" s="10">
        <v>44386</v>
      </c>
      <c r="AH93" s="10">
        <v>44386</v>
      </c>
      <c r="AI93" s="11" t="s">
        <v>527</v>
      </c>
    </row>
    <row r="94" spans="1:35" ht="45.75" customHeight="1" x14ac:dyDescent="0.25">
      <c r="A94" s="2">
        <v>2021</v>
      </c>
      <c r="B94" s="3">
        <v>44287</v>
      </c>
      <c r="C94" s="3">
        <v>44377</v>
      </c>
      <c r="D94" s="4" t="s">
        <v>528</v>
      </c>
      <c r="E94" s="5" t="s">
        <v>191</v>
      </c>
      <c r="F94" s="2" t="s">
        <v>92</v>
      </c>
      <c r="G94" s="4" t="s">
        <v>192</v>
      </c>
      <c r="H94" s="5" t="s">
        <v>193</v>
      </c>
      <c r="I94" s="5" t="s">
        <v>193</v>
      </c>
      <c r="J94" s="2" t="s">
        <v>123</v>
      </c>
      <c r="K94" s="4" t="s">
        <v>529</v>
      </c>
      <c r="L94" s="7" t="s">
        <v>195</v>
      </c>
      <c r="M94" s="4" t="s">
        <v>196</v>
      </c>
      <c r="N94" s="7" t="s">
        <v>197</v>
      </c>
      <c r="O94" s="5" t="s">
        <v>172</v>
      </c>
      <c r="P94" s="7" t="s">
        <v>198</v>
      </c>
      <c r="Q94" s="2" t="s">
        <v>172</v>
      </c>
      <c r="R94" s="4">
        <v>20126</v>
      </c>
      <c r="S94" s="2" t="s">
        <v>199</v>
      </c>
      <c r="T94" s="2" t="s">
        <v>199</v>
      </c>
      <c r="U94" s="2" t="s">
        <v>199</v>
      </c>
      <c r="V94" s="2" t="s">
        <v>199</v>
      </c>
      <c r="W94" s="2" t="s">
        <v>182</v>
      </c>
      <c r="X94" s="2" t="s">
        <v>185</v>
      </c>
      <c r="Y94" s="2" t="s">
        <v>187</v>
      </c>
      <c r="Z94" s="5" t="s">
        <v>200</v>
      </c>
      <c r="AA94" s="4" t="s">
        <v>299</v>
      </c>
      <c r="AB94" s="8">
        <f>684.58*200</f>
        <v>136916</v>
      </c>
      <c r="AC94" s="4" t="s">
        <v>530</v>
      </c>
      <c r="AD94" s="9" t="s">
        <v>203</v>
      </c>
      <c r="AE94" s="5" t="s">
        <v>204</v>
      </c>
      <c r="AF94" s="5" t="s">
        <v>205</v>
      </c>
      <c r="AG94" s="10">
        <v>44386</v>
      </c>
      <c r="AH94" s="10">
        <v>44386</v>
      </c>
      <c r="AI94" s="11" t="s">
        <v>360</v>
      </c>
    </row>
    <row r="95" spans="1:35" ht="87" customHeight="1" x14ac:dyDescent="0.25">
      <c r="A95" s="2">
        <v>2021</v>
      </c>
      <c r="B95" s="3">
        <v>44287</v>
      </c>
      <c r="C95" s="3">
        <v>44377</v>
      </c>
      <c r="D95" s="5" t="s">
        <v>531</v>
      </c>
      <c r="E95" s="5" t="s">
        <v>191</v>
      </c>
      <c r="F95" s="2" t="s">
        <v>103</v>
      </c>
      <c r="G95" s="5" t="s">
        <v>251</v>
      </c>
      <c r="H95" s="5" t="s">
        <v>193</v>
      </c>
      <c r="I95" s="5" t="s">
        <v>193</v>
      </c>
      <c r="J95" s="2" t="s">
        <v>123</v>
      </c>
      <c r="K95" s="5" t="s">
        <v>532</v>
      </c>
      <c r="L95" s="7" t="s">
        <v>195</v>
      </c>
      <c r="M95" s="4" t="s">
        <v>196</v>
      </c>
      <c r="N95" s="7" t="s">
        <v>197</v>
      </c>
      <c r="O95" s="5" t="s">
        <v>172</v>
      </c>
      <c r="P95" s="7" t="s">
        <v>198</v>
      </c>
      <c r="Q95" s="2" t="s">
        <v>172</v>
      </c>
      <c r="R95" s="4">
        <v>20126</v>
      </c>
      <c r="S95" s="2" t="s">
        <v>199</v>
      </c>
      <c r="T95" s="2" t="s">
        <v>199</v>
      </c>
      <c r="U95" s="2" t="s">
        <v>199</v>
      </c>
      <c r="V95" s="2" t="s">
        <v>199</v>
      </c>
      <c r="W95" s="2" t="s">
        <v>183</v>
      </c>
      <c r="X95" s="2" t="s">
        <v>185</v>
      </c>
      <c r="Y95" s="2" t="s">
        <v>187</v>
      </c>
      <c r="Z95" s="5" t="s">
        <v>200</v>
      </c>
      <c r="AA95" s="5" t="s">
        <v>209</v>
      </c>
      <c r="AB95" s="8">
        <f>400*200</f>
        <v>80000</v>
      </c>
      <c r="AC95" s="5" t="s">
        <v>533</v>
      </c>
      <c r="AD95" s="9" t="s">
        <v>203</v>
      </c>
      <c r="AE95" s="5" t="s">
        <v>204</v>
      </c>
      <c r="AF95" s="5" t="s">
        <v>205</v>
      </c>
      <c r="AG95" s="10">
        <v>44386</v>
      </c>
      <c r="AH95" s="10">
        <v>44386</v>
      </c>
      <c r="AI95" s="11" t="s">
        <v>534</v>
      </c>
    </row>
    <row r="96" spans="1:35" ht="75.75" customHeight="1" x14ac:dyDescent="0.25">
      <c r="A96" s="2">
        <v>2021</v>
      </c>
      <c r="B96" s="3">
        <v>44287</v>
      </c>
      <c r="C96" s="3">
        <v>44377</v>
      </c>
      <c r="D96" s="5" t="s">
        <v>535</v>
      </c>
      <c r="E96" s="5" t="s">
        <v>191</v>
      </c>
      <c r="F96" s="2" t="s">
        <v>102</v>
      </c>
      <c r="G96" s="5" t="s">
        <v>536</v>
      </c>
      <c r="H96" s="5" t="s">
        <v>193</v>
      </c>
      <c r="I96" s="5" t="s">
        <v>193</v>
      </c>
      <c r="J96" s="2" t="s">
        <v>115</v>
      </c>
      <c r="K96" s="5" t="s">
        <v>537</v>
      </c>
      <c r="L96" s="7" t="s">
        <v>195</v>
      </c>
      <c r="M96" s="4" t="s">
        <v>196</v>
      </c>
      <c r="N96" s="7" t="s">
        <v>197</v>
      </c>
      <c r="O96" s="5" t="s">
        <v>172</v>
      </c>
      <c r="P96" s="7" t="s">
        <v>198</v>
      </c>
      <c r="Q96" s="2" t="s">
        <v>172</v>
      </c>
      <c r="R96" s="4">
        <v>20190</v>
      </c>
      <c r="S96" s="2" t="s">
        <v>199</v>
      </c>
      <c r="T96" s="2" t="s">
        <v>199</v>
      </c>
      <c r="U96" s="2" t="s">
        <v>199</v>
      </c>
      <c r="V96" s="2" t="s">
        <v>199</v>
      </c>
      <c r="W96" s="2" t="s">
        <v>182</v>
      </c>
      <c r="X96" s="2" t="s">
        <v>185</v>
      </c>
      <c r="Y96" s="2" t="s">
        <v>187</v>
      </c>
      <c r="Z96" s="5" t="s">
        <v>200</v>
      </c>
      <c r="AA96" s="5" t="s">
        <v>209</v>
      </c>
      <c r="AB96" s="8">
        <f>180*1600</f>
        <v>288000</v>
      </c>
      <c r="AC96" s="5" t="s">
        <v>233</v>
      </c>
      <c r="AD96" s="9" t="s">
        <v>203</v>
      </c>
      <c r="AE96" s="5" t="s">
        <v>204</v>
      </c>
      <c r="AF96" s="5" t="s">
        <v>205</v>
      </c>
      <c r="AG96" s="10">
        <v>44386</v>
      </c>
      <c r="AH96" s="10">
        <v>44386</v>
      </c>
      <c r="AI96" s="11" t="s">
        <v>538</v>
      </c>
    </row>
    <row r="97" spans="1:35" ht="78.75" customHeight="1" x14ac:dyDescent="0.25">
      <c r="A97" s="2">
        <v>2021</v>
      </c>
      <c r="B97" s="3">
        <v>44287</v>
      </c>
      <c r="C97" s="3">
        <v>44377</v>
      </c>
      <c r="D97" s="5" t="s">
        <v>539</v>
      </c>
      <c r="E97" s="5" t="s">
        <v>191</v>
      </c>
      <c r="F97" s="2" t="s">
        <v>111</v>
      </c>
      <c r="G97" s="5" t="s">
        <v>259</v>
      </c>
      <c r="H97" s="5" t="s">
        <v>193</v>
      </c>
      <c r="I97" s="5" t="s">
        <v>193</v>
      </c>
      <c r="J97" s="2" t="s">
        <v>126</v>
      </c>
      <c r="K97" s="5" t="s">
        <v>425</v>
      </c>
      <c r="L97" s="7" t="s">
        <v>195</v>
      </c>
      <c r="M97" s="4" t="s">
        <v>196</v>
      </c>
      <c r="N97" s="7" t="s">
        <v>197</v>
      </c>
      <c r="O97" s="5" t="s">
        <v>172</v>
      </c>
      <c r="P97" s="7" t="s">
        <v>198</v>
      </c>
      <c r="Q97" s="2" t="s">
        <v>172</v>
      </c>
      <c r="R97" s="4">
        <v>20196</v>
      </c>
      <c r="S97" s="2" t="s">
        <v>199</v>
      </c>
      <c r="T97" s="2" t="s">
        <v>199</v>
      </c>
      <c r="U97" s="2" t="s">
        <v>199</v>
      </c>
      <c r="V97" s="2" t="s">
        <v>199</v>
      </c>
      <c r="W97" s="2" t="s">
        <v>182</v>
      </c>
      <c r="X97" s="2" t="s">
        <v>185</v>
      </c>
      <c r="Y97" s="2" t="s">
        <v>187</v>
      </c>
      <c r="Z97" s="5" t="s">
        <v>200</v>
      </c>
      <c r="AA97" s="5" t="s">
        <v>209</v>
      </c>
      <c r="AB97" s="8">
        <f>436.7*1700</f>
        <v>742390</v>
      </c>
      <c r="AC97" s="5" t="s">
        <v>233</v>
      </c>
      <c r="AD97" s="9" t="s">
        <v>203</v>
      </c>
      <c r="AE97" s="5" t="s">
        <v>204</v>
      </c>
      <c r="AF97" s="5" t="s">
        <v>205</v>
      </c>
      <c r="AG97" s="10">
        <v>44386</v>
      </c>
      <c r="AH97" s="10">
        <v>44386</v>
      </c>
      <c r="AI97" s="11" t="s">
        <v>540</v>
      </c>
    </row>
    <row r="98" spans="1:35" ht="67.5" customHeight="1" x14ac:dyDescent="0.25">
      <c r="A98" s="2">
        <v>2021</v>
      </c>
      <c r="B98" s="3">
        <v>44287</v>
      </c>
      <c r="C98" s="3">
        <v>44377</v>
      </c>
      <c r="D98" s="5" t="s">
        <v>541</v>
      </c>
      <c r="E98" s="5" t="s">
        <v>191</v>
      </c>
      <c r="F98" s="2" t="s">
        <v>92</v>
      </c>
      <c r="G98" s="5" t="s">
        <v>542</v>
      </c>
      <c r="H98" s="5" t="s">
        <v>193</v>
      </c>
      <c r="I98" s="5" t="s">
        <v>193</v>
      </c>
      <c r="J98" s="2" t="s">
        <v>126</v>
      </c>
      <c r="K98" s="5" t="s">
        <v>425</v>
      </c>
      <c r="L98" s="7" t="s">
        <v>195</v>
      </c>
      <c r="M98" s="4" t="s">
        <v>196</v>
      </c>
      <c r="N98" s="7" t="s">
        <v>197</v>
      </c>
      <c r="O98" s="5" t="s">
        <v>172</v>
      </c>
      <c r="P98" s="7" t="s">
        <v>198</v>
      </c>
      <c r="Q98" s="2" t="s">
        <v>172</v>
      </c>
      <c r="R98" s="4">
        <v>20196</v>
      </c>
      <c r="S98" s="2" t="s">
        <v>199</v>
      </c>
      <c r="T98" s="2" t="s">
        <v>199</v>
      </c>
      <c r="U98" s="2" t="s">
        <v>199</v>
      </c>
      <c r="V98" s="2" t="s">
        <v>199</v>
      </c>
      <c r="W98" s="2" t="s">
        <v>182</v>
      </c>
      <c r="X98" s="2" t="s">
        <v>185</v>
      </c>
      <c r="Y98" s="2" t="s">
        <v>187</v>
      </c>
      <c r="Z98" s="5" t="s">
        <v>200</v>
      </c>
      <c r="AA98" s="5" t="s">
        <v>209</v>
      </c>
      <c r="AB98" s="8">
        <f>278.76*1700</f>
        <v>473892</v>
      </c>
      <c r="AC98" s="5" t="s">
        <v>233</v>
      </c>
      <c r="AD98" s="9" t="s">
        <v>203</v>
      </c>
      <c r="AE98" s="5" t="s">
        <v>204</v>
      </c>
      <c r="AF98" s="5" t="s">
        <v>205</v>
      </c>
      <c r="AG98" s="10">
        <v>44386</v>
      </c>
      <c r="AH98" s="10">
        <v>44386</v>
      </c>
      <c r="AI98" s="11" t="s">
        <v>543</v>
      </c>
    </row>
    <row r="99" spans="1:35" ht="77.25" customHeight="1" x14ac:dyDescent="0.25">
      <c r="A99" s="2">
        <v>2021</v>
      </c>
      <c r="B99" s="3">
        <v>44287</v>
      </c>
      <c r="C99" s="3">
        <v>44377</v>
      </c>
      <c r="D99" s="5" t="s">
        <v>544</v>
      </c>
      <c r="E99" s="5" t="s">
        <v>191</v>
      </c>
      <c r="F99" s="2" t="s">
        <v>102</v>
      </c>
      <c r="G99" s="5" t="s">
        <v>545</v>
      </c>
      <c r="H99" s="5" t="s">
        <v>193</v>
      </c>
      <c r="I99" s="5" t="s">
        <v>193</v>
      </c>
      <c r="J99" s="2" t="s">
        <v>144</v>
      </c>
      <c r="K99" s="5" t="s">
        <v>546</v>
      </c>
      <c r="L99" s="7" t="s">
        <v>195</v>
      </c>
      <c r="M99" s="4" t="s">
        <v>196</v>
      </c>
      <c r="N99" s="7" t="s">
        <v>197</v>
      </c>
      <c r="O99" s="5" t="s">
        <v>172</v>
      </c>
      <c r="P99" s="7" t="s">
        <v>198</v>
      </c>
      <c r="Q99" s="2" t="s">
        <v>172</v>
      </c>
      <c r="R99" s="4">
        <v>20199</v>
      </c>
      <c r="S99" s="2" t="s">
        <v>199</v>
      </c>
      <c r="T99" s="2" t="s">
        <v>199</v>
      </c>
      <c r="U99" s="2" t="s">
        <v>199</v>
      </c>
      <c r="V99" s="2" t="s">
        <v>199</v>
      </c>
      <c r="W99" s="2" t="s">
        <v>182</v>
      </c>
      <c r="X99" s="2" t="s">
        <v>185</v>
      </c>
      <c r="Y99" s="2" t="s">
        <v>187</v>
      </c>
      <c r="Z99" s="5" t="s">
        <v>200</v>
      </c>
      <c r="AA99" s="5" t="s">
        <v>209</v>
      </c>
      <c r="AB99" s="8">
        <f>674.92*1600</f>
        <v>1079872</v>
      </c>
      <c r="AC99" s="5" t="s">
        <v>233</v>
      </c>
      <c r="AD99" s="9" t="s">
        <v>203</v>
      </c>
      <c r="AE99" s="5" t="s">
        <v>204</v>
      </c>
      <c r="AF99" s="5" t="s">
        <v>205</v>
      </c>
      <c r="AG99" s="10">
        <v>44386</v>
      </c>
      <c r="AH99" s="10">
        <v>44386</v>
      </c>
      <c r="AI99" s="11" t="s">
        <v>547</v>
      </c>
    </row>
    <row r="100" spans="1:35" ht="51" customHeight="1" x14ac:dyDescent="0.25">
      <c r="A100" s="2">
        <v>2021</v>
      </c>
      <c r="B100" s="3">
        <v>44287</v>
      </c>
      <c r="C100" s="3">
        <v>44377</v>
      </c>
      <c r="D100" s="5" t="s">
        <v>548</v>
      </c>
      <c r="E100" s="5" t="s">
        <v>191</v>
      </c>
      <c r="F100" s="2" t="s">
        <v>111</v>
      </c>
      <c r="G100" s="5" t="s">
        <v>549</v>
      </c>
      <c r="H100" s="5" t="s">
        <v>193</v>
      </c>
      <c r="I100" s="5" t="s">
        <v>193</v>
      </c>
      <c r="J100" s="2" t="s">
        <v>118</v>
      </c>
      <c r="K100" s="5" t="s">
        <v>550</v>
      </c>
      <c r="L100" s="7" t="s">
        <v>195</v>
      </c>
      <c r="M100" s="4" t="s">
        <v>196</v>
      </c>
      <c r="N100" s="7" t="s">
        <v>197</v>
      </c>
      <c r="O100" s="5" t="s">
        <v>172</v>
      </c>
      <c r="P100" s="7" t="s">
        <v>198</v>
      </c>
      <c r="Q100" s="2" t="s">
        <v>172</v>
      </c>
      <c r="R100" s="4">
        <v>20256</v>
      </c>
      <c r="S100" s="2" t="s">
        <v>199</v>
      </c>
      <c r="T100" s="2" t="s">
        <v>199</v>
      </c>
      <c r="U100" s="2" t="s">
        <v>199</v>
      </c>
      <c r="V100" s="2" t="s">
        <v>199</v>
      </c>
      <c r="W100" s="2" t="s">
        <v>182</v>
      </c>
      <c r="X100" s="2" t="s">
        <v>185</v>
      </c>
      <c r="Y100" s="2" t="s">
        <v>187</v>
      </c>
      <c r="Z100" s="5" t="s">
        <v>200</v>
      </c>
      <c r="AA100" s="5" t="s">
        <v>209</v>
      </c>
      <c r="AB100" s="8">
        <f>166.5*1450</f>
        <v>241425</v>
      </c>
      <c r="AC100" s="5" t="s">
        <v>233</v>
      </c>
      <c r="AD100" s="9" t="s">
        <v>203</v>
      </c>
      <c r="AE100" s="5" t="s">
        <v>204</v>
      </c>
      <c r="AF100" s="5" t="s">
        <v>205</v>
      </c>
      <c r="AG100" s="10">
        <v>44386</v>
      </c>
      <c r="AH100" s="10">
        <v>44386</v>
      </c>
      <c r="AI100" s="11" t="s">
        <v>551</v>
      </c>
    </row>
    <row r="101" spans="1:35" ht="69" customHeight="1" x14ac:dyDescent="0.25">
      <c r="A101" s="2">
        <v>2021</v>
      </c>
      <c r="B101" s="3">
        <v>44287</v>
      </c>
      <c r="C101" s="3">
        <v>44377</v>
      </c>
      <c r="D101" s="5" t="s">
        <v>552</v>
      </c>
      <c r="E101" s="5" t="s">
        <v>191</v>
      </c>
      <c r="F101" s="2" t="s">
        <v>92</v>
      </c>
      <c r="G101" s="5" t="s">
        <v>553</v>
      </c>
      <c r="H101" s="5" t="s">
        <v>193</v>
      </c>
      <c r="I101" s="5" t="s">
        <v>193</v>
      </c>
      <c r="J101" s="2" t="s">
        <v>126</v>
      </c>
      <c r="K101" s="5" t="s">
        <v>554</v>
      </c>
      <c r="L101" s="7" t="s">
        <v>195</v>
      </c>
      <c r="M101" s="4" t="s">
        <v>196</v>
      </c>
      <c r="N101" s="7" t="s">
        <v>197</v>
      </c>
      <c r="O101" s="5" t="s">
        <v>172</v>
      </c>
      <c r="P101" s="7" t="s">
        <v>198</v>
      </c>
      <c r="Q101" s="2" t="s">
        <v>172</v>
      </c>
      <c r="R101" s="4">
        <v>20285</v>
      </c>
      <c r="S101" s="2" t="s">
        <v>199</v>
      </c>
      <c r="T101" s="2" t="s">
        <v>199</v>
      </c>
      <c r="U101" s="2" t="s">
        <v>199</v>
      </c>
      <c r="V101" s="2" t="s">
        <v>199</v>
      </c>
      <c r="W101" s="2" t="s">
        <v>182</v>
      </c>
      <c r="X101" s="2" t="s">
        <v>185</v>
      </c>
      <c r="Y101" s="2" t="s">
        <v>187</v>
      </c>
      <c r="Z101" s="5" t="s">
        <v>200</v>
      </c>
      <c r="AA101" s="5" t="s">
        <v>209</v>
      </c>
      <c r="AB101" s="8">
        <f>287.04*2450</f>
        <v>703248</v>
      </c>
      <c r="AC101" s="5" t="s">
        <v>372</v>
      </c>
      <c r="AD101" s="9" t="s">
        <v>203</v>
      </c>
      <c r="AE101" s="5" t="s">
        <v>204</v>
      </c>
      <c r="AF101" s="5" t="s">
        <v>205</v>
      </c>
      <c r="AG101" s="10">
        <v>44386</v>
      </c>
      <c r="AH101" s="10">
        <v>44386</v>
      </c>
      <c r="AI101" s="11" t="s">
        <v>555</v>
      </c>
    </row>
    <row r="102" spans="1:35" ht="76.5" customHeight="1" x14ac:dyDescent="0.25">
      <c r="A102" s="2">
        <v>2021</v>
      </c>
      <c r="B102" s="3">
        <v>44287</v>
      </c>
      <c r="C102" s="3">
        <v>44377</v>
      </c>
      <c r="D102" s="5" t="s">
        <v>556</v>
      </c>
      <c r="E102" s="5" t="s">
        <v>191</v>
      </c>
      <c r="F102" s="2" t="s">
        <v>92</v>
      </c>
      <c r="G102" s="5" t="s">
        <v>557</v>
      </c>
      <c r="H102" s="5" t="s">
        <v>193</v>
      </c>
      <c r="I102" s="5" t="s">
        <v>193</v>
      </c>
      <c r="J102" s="2" t="s">
        <v>144</v>
      </c>
      <c r="K102" s="5" t="s">
        <v>558</v>
      </c>
      <c r="L102" s="7" t="s">
        <v>195</v>
      </c>
      <c r="M102" s="4" t="s">
        <v>196</v>
      </c>
      <c r="N102" s="7" t="s">
        <v>197</v>
      </c>
      <c r="O102" s="5" t="s">
        <v>172</v>
      </c>
      <c r="P102" s="7" t="s">
        <v>198</v>
      </c>
      <c r="Q102" s="2" t="s">
        <v>172</v>
      </c>
      <c r="R102" s="4">
        <v>20196</v>
      </c>
      <c r="S102" s="2" t="s">
        <v>199</v>
      </c>
      <c r="T102" s="2" t="s">
        <v>199</v>
      </c>
      <c r="U102" s="2" t="s">
        <v>199</v>
      </c>
      <c r="V102" s="2" t="s">
        <v>199</v>
      </c>
      <c r="W102" s="2" t="s">
        <v>182</v>
      </c>
      <c r="X102" s="2" t="s">
        <v>185</v>
      </c>
      <c r="Y102" s="2" t="s">
        <v>187</v>
      </c>
      <c r="Z102" s="5" t="s">
        <v>200</v>
      </c>
      <c r="AA102" s="5" t="s">
        <v>209</v>
      </c>
      <c r="AB102" s="8">
        <f>788.07*1600</f>
        <v>1260912</v>
      </c>
      <c r="AC102" s="5" t="s">
        <v>233</v>
      </c>
      <c r="AD102" s="9" t="s">
        <v>203</v>
      </c>
      <c r="AE102" s="5" t="s">
        <v>204</v>
      </c>
      <c r="AF102" s="5" t="s">
        <v>205</v>
      </c>
      <c r="AG102" s="10">
        <v>44386</v>
      </c>
      <c r="AH102" s="10">
        <v>44386</v>
      </c>
      <c r="AI102" s="11" t="s">
        <v>559</v>
      </c>
    </row>
    <row r="103" spans="1:35" ht="83.25" customHeight="1" x14ac:dyDescent="0.25">
      <c r="A103" s="2">
        <v>2021</v>
      </c>
      <c r="B103" s="3">
        <v>44287</v>
      </c>
      <c r="C103" s="3">
        <v>44377</v>
      </c>
      <c r="D103" s="5" t="s">
        <v>560</v>
      </c>
      <c r="E103" s="5" t="s">
        <v>191</v>
      </c>
      <c r="F103" s="2" t="s">
        <v>111</v>
      </c>
      <c r="G103" s="5" t="s">
        <v>468</v>
      </c>
      <c r="H103" s="5" t="s">
        <v>193</v>
      </c>
      <c r="I103" s="5" t="s">
        <v>193</v>
      </c>
      <c r="J103" s="2" t="s">
        <v>117</v>
      </c>
      <c r="K103" s="5" t="s">
        <v>561</v>
      </c>
      <c r="L103" s="7" t="s">
        <v>195</v>
      </c>
      <c r="M103" s="4" t="s">
        <v>196</v>
      </c>
      <c r="N103" s="7" t="s">
        <v>197</v>
      </c>
      <c r="O103" s="5" t="s">
        <v>172</v>
      </c>
      <c r="P103" s="7" t="s">
        <v>198</v>
      </c>
      <c r="Q103" s="2" t="s">
        <v>172</v>
      </c>
      <c r="R103" s="4">
        <v>20280</v>
      </c>
      <c r="S103" s="2" t="s">
        <v>199</v>
      </c>
      <c r="T103" s="2" t="s">
        <v>199</v>
      </c>
      <c r="U103" s="2" t="s">
        <v>199</v>
      </c>
      <c r="V103" s="2" t="s">
        <v>199</v>
      </c>
      <c r="W103" s="2" t="s">
        <v>182</v>
      </c>
      <c r="X103" s="2" t="s">
        <v>185</v>
      </c>
      <c r="Y103" s="2" t="s">
        <v>187</v>
      </c>
      <c r="Z103" s="5" t="s">
        <v>200</v>
      </c>
      <c r="AA103" s="5" t="s">
        <v>209</v>
      </c>
      <c r="AB103" s="8">
        <f>522.75*7</f>
        <v>3659.25</v>
      </c>
      <c r="AC103" s="5" t="s">
        <v>233</v>
      </c>
      <c r="AD103" s="9" t="s">
        <v>203</v>
      </c>
      <c r="AE103" s="5" t="s">
        <v>204</v>
      </c>
      <c r="AF103" s="5" t="s">
        <v>205</v>
      </c>
      <c r="AG103" s="10">
        <v>44386</v>
      </c>
      <c r="AH103" s="10">
        <v>44386</v>
      </c>
      <c r="AI103" s="11" t="s">
        <v>562</v>
      </c>
    </row>
    <row r="104" spans="1:35" ht="42.75" customHeight="1" x14ac:dyDescent="0.25">
      <c r="A104" s="2">
        <v>2021</v>
      </c>
      <c r="B104" s="3">
        <v>44287</v>
      </c>
      <c r="C104" s="3">
        <v>44377</v>
      </c>
      <c r="D104" s="4" t="s">
        <v>563</v>
      </c>
      <c r="E104" s="5" t="s">
        <v>191</v>
      </c>
      <c r="F104" s="2" t="s">
        <v>92</v>
      </c>
      <c r="G104" s="4" t="s">
        <v>192</v>
      </c>
      <c r="H104" s="5" t="s">
        <v>193</v>
      </c>
      <c r="I104" s="5" t="s">
        <v>193</v>
      </c>
      <c r="J104" s="2" t="s">
        <v>123</v>
      </c>
      <c r="K104" s="4" t="s">
        <v>564</v>
      </c>
      <c r="L104" s="7" t="s">
        <v>195</v>
      </c>
      <c r="M104" s="4" t="s">
        <v>196</v>
      </c>
      <c r="N104" s="7" t="s">
        <v>197</v>
      </c>
      <c r="O104" s="5" t="s">
        <v>172</v>
      </c>
      <c r="P104" s="7" t="s">
        <v>198</v>
      </c>
      <c r="Q104" s="2" t="s">
        <v>172</v>
      </c>
      <c r="R104" s="4">
        <v>20328</v>
      </c>
      <c r="S104" s="2" t="s">
        <v>199</v>
      </c>
      <c r="T104" s="2" t="s">
        <v>199</v>
      </c>
      <c r="U104" s="2" t="s">
        <v>199</v>
      </c>
      <c r="V104" s="2" t="s">
        <v>199</v>
      </c>
      <c r="W104" s="2" t="s">
        <v>182</v>
      </c>
      <c r="X104" s="2" t="s">
        <v>185</v>
      </c>
      <c r="Y104" s="2" t="s">
        <v>187</v>
      </c>
      <c r="Z104" s="5" t="s">
        <v>200</v>
      </c>
      <c r="AA104" s="4" t="s">
        <v>358</v>
      </c>
      <c r="AB104" s="8">
        <f>175.22*200</f>
        <v>35044</v>
      </c>
      <c r="AC104" s="4" t="s">
        <v>565</v>
      </c>
      <c r="AD104" s="9" t="s">
        <v>203</v>
      </c>
      <c r="AE104" s="5" t="s">
        <v>204</v>
      </c>
      <c r="AF104" s="5" t="s">
        <v>205</v>
      </c>
      <c r="AG104" s="10">
        <v>44386</v>
      </c>
      <c r="AH104" s="10">
        <v>44386</v>
      </c>
      <c r="AI104" s="11" t="s">
        <v>360</v>
      </c>
    </row>
    <row r="105" spans="1:35" ht="89.25" customHeight="1" x14ac:dyDescent="0.25">
      <c r="A105" s="2">
        <v>2021</v>
      </c>
      <c r="B105" s="3">
        <v>44287</v>
      </c>
      <c r="C105" s="3">
        <v>44377</v>
      </c>
      <c r="D105" s="5" t="s">
        <v>566</v>
      </c>
      <c r="E105" s="5" t="s">
        <v>191</v>
      </c>
      <c r="F105" s="2" t="s">
        <v>103</v>
      </c>
      <c r="G105" s="5" t="s">
        <v>567</v>
      </c>
      <c r="H105" s="5" t="s">
        <v>193</v>
      </c>
      <c r="I105" s="5" t="s">
        <v>193</v>
      </c>
      <c r="J105" s="2" t="s">
        <v>121</v>
      </c>
      <c r="K105" s="5" t="s">
        <v>362</v>
      </c>
      <c r="L105" s="7" t="s">
        <v>195</v>
      </c>
      <c r="M105" s="4" t="s">
        <v>196</v>
      </c>
      <c r="N105" s="7" t="s">
        <v>197</v>
      </c>
      <c r="O105" s="5" t="s">
        <v>172</v>
      </c>
      <c r="P105" s="7" t="s">
        <v>198</v>
      </c>
      <c r="Q105" s="2" t="s">
        <v>172</v>
      </c>
      <c r="R105" s="4">
        <v>20298</v>
      </c>
      <c r="S105" s="2" t="s">
        <v>199</v>
      </c>
      <c r="T105" s="2" t="s">
        <v>199</v>
      </c>
      <c r="U105" s="2" t="s">
        <v>199</v>
      </c>
      <c r="V105" s="2" t="s">
        <v>199</v>
      </c>
      <c r="W105" s="2" t="s">
        <v>182</v>
      </c>
      <c r="X105" s="2" t="s">
        <v>185</v>
      </c>
      <c r="Y105" s="2" t="s">
        <v>187</v>
      </c>
      <c r="Z105" s="5" t="s">
        <v>200</v>
      </c>
      <c r="AA105" s="5" t="s">
        <v>209</v>
      </c>
      <c r="AB105" s="8">
        <f>367.03*200</f>
        <v>73406</v>
      </c>
      <c r="AC105" s="5" t="s">
        <v>233</v>
      </c>
      <c r="AD105" s="9" t="s">
        <v>203</v>
      </c>
      <c r="AE105" s="5" t="s">
        <v>204</v>
      </c>
      <c r="AF105" s="5" t="s">
        <v>205</v>
      </c>
      <c r="AG105" s="10">
        <v>44386</v>
      </c>
      <c r="AH105" s="10">
        <v>44386</v>
      </c>
      <c r="AI105" s="11" t="s">
        <v>568</v>
      </c>
    </row>
    <row r="106" spans="1:35" ht="66.75" customHeight="1" x14ac:dyDescent="0.25">
      <c r="A106" s="2">
        <v>2021</v>
      </c>
      <c r="B106" s="3">
        <v>44287</v>
      </c>
      <c r="C106" s="3">
        <v>44377</v>
      </c>
      <c r="D106" s="5" t="s">
        <v>569</v>
      </c>
      <c r="E106" s="5" t="s">
        <v>191</v>
      </c>
      <c r="F106" s="2" t="s">
        <v>92</v>
      </c>
      <c r="G106" s="5" t="s">
        <v>570</v>
      </c>
      <c r="H106" s="5" t="s">
        <v>193</v>
      </c>
      <c r="I106" s="5" t="s">
        <v>193</v>
      </c>
      <c r="J106" s="2" t="s">
        <v>117</v>
      </c>
      <c r="K106" s="5" t="s">
        <v>571</v>
      </c>
      <c r="L106" s="7" t="s">
        <v>195</v>
      </c>
      <c r="M106" s="4" t="s">
        <v>196</v>
      </c>
      <c r="N106" s="7" t="s">
        <v>197</v>
      </c>
      <c r="O106" s="5" t="s">
        <v>172</v>
      </c>
      <c r="P106" s="7" t="s">
        <v>198</v>
      </c>
      <c r="Q106" s="2" t="s">
        <v>172</v>
      </c>
      <c r="R106" s="4">
        <v>20280</v>
      </c>
      <c r="S106" s="2" t="s">
        <v>199</v>
      </c>
      <c r="T106" s="2" t="s">
        <v>199</v>
      </c>
      <c r="U106" s="2" t="s">
        <v>199</v>
      </c>
      <c r="V106" s="2" t="s">
        <v>199</v>
      </c>
      <c r="W106" s="2" t="s">
        <v>182</v>
      </c>
      <c r="X106" s="2" t="s">
        <v>185</v>
      </c>
      <c r="Y106" s="2" t="s">
        <v>187</v>
      </c>
      <c r="Z106" s="5" t="s">
        <v>200</v>
      </c>
      <c r="AA106" s="5" t="s">
        <v>209</v>
      </c>
      <c r="AB106" s="8">
        <f>314.35*1900</f>
        <v>597265</v>
      </c>
      <c r="AC106" s="5" t="s">
        <v>233</v>
      </c>
      <c r="AD106" s="9" t="s">
        <v>203</v>
      </c>
      <c r="AE106" s="5" t="s">
        <v>204</v>
      </c>
      <c r="AF106" s="5" t="s">
        <v>205</v>
      </c>
      <c r="AG106" s="10">
        <v>44386</v>
      </c>
      <c r="AH106" s="10">
        <v>44386</v>
      </c>
      <c r="AI106" s="11" t="s">
        <v>572</v>
      </c>
    </row>
    <row r="107" spans="1:35" ht="91.5" customHeight="1" x14ac:dyDescent="0.25">
      <c r="A107" s="2">
        <v>2021</v>
      </c>
      <c r="B107" s="3">
        <v>44287</v>
      </c>
      <c r="C107" s="3">
        <v>44377</v>
      </c>
      <c r="D107" s="5" t="s">
        <v>573</v>
      </c>
      <c r="E107" s="5" t="s">
        <v>191</v>
      </c>
      <c r="F107" s="2" t="s">
        <v>111</v>
      </c>
      <c r="G107" s="5" t="s">
        <v>574</v>
      </c>
      <c r="H107" s="5" t="s">
        <v>193</v>
      </c>
      <c r="I107" s="5" t="s">
        <v>193</v>
      </c>
      <c r="J107" s="2" t="s">
        <v>126</v>
      </c>
      <c r="K107" s="5" t="s">
        <v>575</v>
      </c>
      <c r="L107" s="7" t="s">
        <v>195</v>
      </c>
      <c r="M107" s="4" t="s">
        <v>196</v>
      </c>
      <c r="N107" s="7" t="s">
        <v>197</v>
      </c>
      <c r="O107" s="5" t="s">
        <v>172</v>
      </c>
      <c r="P107" s="7" t="s">
        <v>198</v>
      </c>
      <c r="Q107" s="2" t="s">
        <v>172</v>
      </c>
      <c r="R107" s="4">
        <v>20217</v>
      </c>
      <c r="S107" s="2" t="s">
        <v>199</v>
      </c>
      <c r="T107" s="2" t="s">
        <v>199</v>
      </c>
      <c r="U107" s="2" t="s">
        <v>199</v>
      </c>
      <c r="V107" s="2" t="s">
        <v>199</v>
      </c>
      <c r="W107" s="2" t="s">
        <v>182</v>
      </c>
      <c r="X107" s="2" t="s">
        <v>185</v>
      </c>
      <c r="Y107" s="2" t="s">
        <v>187</v>
      </c>
      <c r="Z107" s="5" t="s">
        <v>200</v>
      </c>
      <c r="AA107" s="5" t="s">
        <v>209</v>
      </c>
      <c r="AB107" s="8">
        <f>166.993*1500</f>
        <v>250489.5</v>
      </c>
      <c r="AC107" s="5" t="s">
        <v>233</v>
      </c>
      <c r="AD107" s="9" t="s">
        <v>203</v>
      </c>
      <c r="AE107" s="5" t="s">
        <v>204</v>
      </c>
      <c r="AF107" s="5" t="s">
        <v>205</v>
      </c>
      <c r="AG107" s="10">
        <v>44386</v>
      </c>
      <c r="AH107" s="10">
        <v>44386</v>
      </c>
      <c r="AI107" s="11" t="s">
        <v>576</v>
      </c>
    </row>
    <row r="108" spans="1:35" ht="76.5" customHeight="1" x14ac:dyDescent="0.25">
      <c r="A108" s="2">
        <v>2021</v>
      </c>
      <c r="B108" s="3">
        <v>44287</v>
      </c>
      <c r="C108" s="3">
        <v>44377</v>
      </c>
      <c r="D108" s="5" t="s">
        <v>577</v>
      </c>
      <c r="E108" s="5" t="s">
        <v>191</v>
      </c>
      <c r="F108" s="2" t="s">
        <v>111</v>
      </c>
      <c r="G108" s="5" t="s">
        <v>578</v>
      </c>
      <c r="H108" s="5" t="s">
        <v>193</v>
      </c>
      <c r="I108" s="5" t="s">
        <v>193</v>
      </c>
      <c r="J108" s="2" t="s">
        <v>126</v>
      </c>
      <c r="K108" s="5" t="s">
        <v>579</v>
      </c>
      <c r="L108" s="7" t="s">
        <v>195</v>
      </c>
      <c r="M108" s="4" t="s">
        <v>196</v>
      </c>
      <c r="N108" s="7" t="s">
        <v>197</v>
      </c>
      <c r="O108" s="5" t="s">
        <v>172</v>
      </c>
      <c r="P108" s="7" t="s">
        <v>198</v>
      </c>
      <c r="Q108" s="2" t="s">
        <v>172</v>
      </c>
      <c r="R108" s="4">
        <v>20290</v>
      </c>
      <c r="S108" s="2" t="s">
        <v>199</v>
      </c>
      <c r="T108" s="2" t="s">
        <v>199</v>
      </c>
      <c r="U108" s="2" t="s">
        <v>199</v>
      </c>
      <c r="V108" s="2" t="s">
        <v>199</v>
      </c>
      <c r="W108" s="2" t="s">
        <v>182</v>
      </c>
      <c r="X108" s="2" t="s">
        <v>185</v>
      </c>
      <c r="Y108" s="2" t="s">
        <v>187</v>
      </c>
      <c r="Z108" s="5" t="s">
        <v>200</v>
      </c>
      <c r="AA108" s="5" t="s">
        <v>209</v>
      </c>
      <c r="AB108" s="8">
        <f>180.67*1450</f>
        <v>261971.49999999997</v>
      </c>
      <c r="AC108" s="5" t="s">
        <v>233</v>
      </c>
      <c r="AD108" s="9" t="s">
        <v>203</v>
      </c>
      <c r="AE108" s="5" t="s">
        <v>204</v>
      </c>
      <c r="AF108" s="5" t="s">
        <v>205</v>
      </c>
      <c r="AG108" s="10">
        <v>44386</v>
      </c>
      <c r="AH108" s="10">
        <v>44386</v>
      </c>
      <c r="AI108" s="11" t="s">
        <v>580</v>
      </c>
    </row>
    <row r="109" spans="1:35" ht="71.25" customHeight="1" x14ac:dyDescent="0.25">
      <c r="A109" s="2">
        <v>2021</v>
      </c>
      <c r="B109" s="3">
        <v>44287</v>
      </c>
      <c r="C109" s="3">
        <v>44377</v>
      </c>
      <c r="D109" s="5" t="s">
        <v>581</v>
      </c>
      <c r="E109" s="5" t="s">
        <v>191</v>
      </c>
      <c r="F109" s="2" t="s">
        <v>111</v>
      </c>
      <c r="G109" s="5" t="s">
        <v>582</v>
      </c>
      <c r="H109" s="5" t="s">
        <v>193</v>
      </c>
      <c r="I109" s="5" t="s">
        <v>193</v>
      </c>
      <c r="J109" s="2" t="s">
        <v>126</v>
      </c>
      <c r="K109" s="5" t="s">
        <v>579</v>
      </c>
      <c r="L109" s="7" t="s">
        <v>195</v>
      </c>
      <c r="M109" s="4" t="s">
        <v>196</v>
      </c>
      <c r="N109" s="7" t="s">
        <v>197</v>
      </c>
      <c r="O109" s="5" t="s">
        <v>172</v>
      </c>
      <c r="P109" s="7" t="s">
        <v>198</v>
      </c>
      <c r="Q109" s="2" t="s">
        <v>172</v>
      </c>
      <c r="R109" s="4">
        <v>20290</v>
      </c>
      <c r="S109" s="2" t="s">
        <v>199</v>
      </c>
      <c r="T109" s="2" t="s">
        <v>199</v>
      </c>
      <c r="U109" s="2" t="s">
        <v>199</v>
      </c>
      <c r="V109" s="2" t="s">
        <v>199</v>
      </c>
      <c r="W109" s="2" t="s">
        <v>182</v>
      </c>
      <c r="X109" s="2" t="s">
        <v>185</v>
      </c>
      <c r="Y109" s="2" t="s">
        <v>187</v>
      </c>
      <c r="Z109" s="5" t="s">
        <v>200</v>
      </c>
      <c r="AA109" s="5" t="s">
        <v>209</v>
      </c>
      <c r="AB109" s="8">
        <f>117.58*1450</f>
        <v>170491</v>
      </c>
      <c r="AC109" s="5" t="s">
        <v>233</v>
      </c>
      <c r="AD109" s="9" t="s">
        <v>203</v>
      </c>
      <c r="AE109" s="5" t="s">
        <v>204</v>
      </c>
      <c r="AF109" s="5" t="s">
        <v>205</v>
      </c>
      <c r="AG109" s="10">
        <v>44386</v>
      </c>
      <c r="AH109" s="10">
        <v>44386</v>
      </c>
      <c r="AI109" s="11" t="s">
        <v>583</v>
      </c>
    </row>
    <row r="110" spans="1:35" ht="93.75" customHeight="1" x14ac:dyDescent="0.25">
      <c r="A110" s="2">
        <v>2021</v>
      </c>
      <c r="B110" s="3">
        <v>44287</v>
      </c>
      <c r="C110" s="3">
        <v>44377</v>
      </c>
      <c r="D110" s="4" t="s">
        <v>584</v>
      </c>
      <c r="E110" s="5" t="s">
        <v>191</v>
      </c>
      <c r="F110" s="2" t="s">
        <v>92</v>
      </c>
      <c r="G110" s="4" t="s">
        <v>585</v>
      </c>
      <c r="H110" s="5" t="s">
        <v>193</v>
      </c>
      <c r="I110" s="5" t="s">
        <v>193</v>
      </c>
      <c r="J110" s="2" t="s">
        <v>126</v>
      </c>
      <c r="K110" s="4" t="s">
        <v>586</v>
      </c>
      <c r="L110" s="7" t="s">
        <v>195</v>
      </c>
      <c r="M110" s="4" t="s">
        <v>196</v>
      </c>
      <c r="N110" s="7" t="s">
        <v>197</v>
      </c>
      <c r="O110" s="5" t="s">
        <v>172</v>
      </c>
      <c r="P110" s="7" t="s">
        <v>198</v>
      </c>
      <c r="Q110" s="2" t="s">
        <v>172</v>
      </c>
      <c r="R110" s="4">
        <v>20207</v>
      </c>
      <c r="S110" s="2" t="s">
        <v>199</v>
      </c>
      <c r="T110" s="2" t="s">
        <v>199</v>
      </c>
      <c r="U110" s="2" t="s">
        <v>199</v>
      </c>
      <c r="V110" s="2" t="s">
        <v>199</v>
      </c>
      <c r="W110" s="2" t="s">
        <v>182</v>
      </c>
      <c r="X110" s="2" t="s">
        <v>185</v>
      </c>
      <c r="Y110" s="2" t="s">
        <v>187</v>
      </c>
      <c r="Z110" s="5" t="s">
        <v>200</v>
      </c>
      <c r="AA110" s="4" t="s">
        <v>358</v>
      </c>
      <c r="AB110" s="8">
        <f>402.24*1500</f>
        <v>603360</v>
      </c>
      <c r="AC110" s="4" t="s">
        <v>587</v>
      </c>
      <c r="AD110" s="9" t="s">
        <v>203</v>
      </c>
      <c r="AE110" s="5" t="s">
        <v>204</v>
      </c>
      <c r="AF110" s="5" t="s">
        <v>205</v>
      </c>
      <c r="AG110" s="10">
        <v>44386</v>
      </c>
      <c r="AH110" s="10">
        <v>44386</v>
      </c>
      <c r="AI110" s="11" t="s">
        <v>588</v>
      </c>
    </row>
    <row r="111" spans="1:35" ht="79.5" customHeight="1" x14ac:dyDescent="0.25">
      <c r="A111" s="2">
        <v>2021</v>
      </c>
      <c r="B111" s="3">
        <v>44287</v>
      </c>
      <c r="C111" s="3">
        <v>44377</v>
      </c>
      <c r="D111" s="5" t="s">
        <v>589</v>
      </c>
      <c r="E111" s="5" t="s">
        <v>191</v>
      </c>
      <c r="F111" s="2" t="s">
        <v>92</v>
      </c>
      <c r="G111" s="5" t="s">
        <v>590</v>
      </c>
      <c r="H111" s="5" t="s">
        <v>193</v>
      </c>
      <c r="I111" s="5" t="s">
        <v>193</v>
      </c>
      <c r="J111" s="2" t="s">
        <v>126</v>
      </c>
      <c r="K111" s="5" t="s">
        <v>591</v>
      </c>
      <c r="L111" s="7" t="s">
        <v>195</v>
      </c>
      <c r="M111" s="4" t="s">
        <v>196</v>
      </c>
      <c r="N111" s="7" t="s">
        <v>197</v>
      </c>
      <c r="O111" s="5" t="s">
        <v>172</v>
      </c>
      <c r="P111" s="7" t="s">
        <v>198</v>
      </c>
      <c r="Q111" s="2" t="s">
        <v>172</v>
      </c>
      <c r="R111" s="4">
        <v>20208</v>
      </c>
      <c r="S111" s="2" t="s">
        <v>199</v>
      </c>
      <c r="T111" s="2" t="s">
        <v>199</v>
      </c>
      <c r="U111" s="2" t="s">
        <v>199</v>
      </c>
      <c r="V111" s="2" t="s">
        <v>199</v>
      </c>
      <c r="W111" s="2" t="s">
        <v>182</v>
      </c>
      <c r="X111" s="2" t="s">
        <v>185</v>
      </c>
      <c r="Y111" s="2" t="s">
        <v>187</v>
      </c>
      <c r="Z111" s="5" t="s">
        <v>200</v>
      </c>
      <c r="AA111" s="5" t="s">
        <v>209</v>
      </c>
      <c r="AB111" s="8">
        <f>785.12*1700</f>
        <v>1334704</v>
      </c>
      <c r="AC111" s="5" t="s">
        <v>233</v>
      </c>
      <c r="AD111" s="9" t="s">
        <v>203</v>
      </c>
      <c r="AE111" s="5" t="s">
        <v>204</v>
      </c>
      <c r="AF111" s="5" t="s">
        <v>205</v>
      </c>
      <c r="AG111" s="10">
        <v>44386</v>
      </c>
      <c r="AH111" s="10">
        <v>44386</v>
      </c>
      <c r="AI111" s="11" t="s">
        <v>592</v>
      </c>
    </row>
    <row r="112" spans="1:35" ht="81" customHeight="1" x14ac:dyDescent="0.25">
      <c r="A112" s="2">
        <v>2021</v>
      </c>
      <c r="B112" s="3">
        <v>44287</v>
      </c>
      <c r="C112" s="3">
        <v>44377</v>
      </c>
      <c r="D112" s="5" t="s">
        <v>593</v>
      </c>
      <c r="E112" s="5" t="s">
        <v>191</v>
      </c>
      <c r="F112" s="2" t="s">
        <v>92</v>
      </c>
      <c r="G112" s="5" t="s">
        <v>594</v>
      </c>
      <c r="H112" s="5" t="s">
        <v>193</v>
      </c>
      <c r="I112" s="5" t="s">
        <v>193</v>
      </c>
      <c r="J112" s="2" t="s">
        <v>126</v>
      </c>
      <c r="K112" s="5" t="s">
        <v>595</v>
      </c>
      <c r="L112" s="7" t="s">
        <v>195</v>
      </c>
      <c r="M112" s="4" t="s">
        <v>196</v>
      </c>
      <c r="N112" s="7" t="s">
        <v>197</v>
      </c>
      <c r="O112" s="5" t="s">
        <v>172</v>
      </c>
      <c r="P112" s="7" t="s">
        <v>198</v>
      </c>
      <c r="Q112" s="2" t="s">
        <v>172</v>
      </c>
      <c r="R112" s="4">
        <v>20117</v>
      </c>
      <c r="S112" s="2" t="s">
        <v>199</v>
      </c>
      <c r="T112" s="2" t="s">
        <v>199</v>
      </c>
      <c r="U112" s="2" t="s">
        <v>199</v>
      </c>
      <c r="V112" s="2" t="s">
        <v>199</v>
      </c>
      <c r="W112" s="2" t="s">
        <v>182</v>
      </c>
      <c r="X112" s="2" t="s">
        <v>185</v>
      </c>
      <c r="Y112" s="2" t="s">
        <v>187</v>
      </c>
      <c r="Z112" s="5" t="s">
        <v>200</v>
      </c>
      <c r="AA112" s="5" t="s">
        <v>209</v>
      </c>
      <c r="AB112" s="8">
        <f>164.42*2600</f>
        <v>427491.99999999994</v>
      </c>
      <c r="AC112" s="5" t="s">
        <v>233</v>
      </c>
      <c r="AD112" s="9" t="s">
        <v>203</v>
      </c>
      <c r="AE112" s="5" t="s">
        <v>204</v>
      </c>
      <c r="AF112" s="5" t="s">
        <v>205</v>
      </c>
      <c r="AG112" s="10">
        <v>44386</v>
      </c>
      <c r="AH112" s="10">
        <v>44386</v>
      </c>
      <c r="AI112" s="11" t="s">
        <v>596</v>
      </c>
    </row>
    <row r="113" spans="1:35" ht="40.5" customHeight="1" x14ac:dyDescent="0.25">
      <c r="A113" s="2">
        <v>2021</v>
      </c>
      <c r="B113" s="3">
        <v>44287</v>
      </c>
      <c r="C113" s="3">
        <v>44377</v>
      </c>
      <c r="D113" s="5" t="s">
        <v>597</v>
      </c>
      <c r="E113" s="5" t="s">
        <v>191</v>
      </c>
      <c r="F113" s="2" t="s">
        <v>92</v>
      </c>
      <c r="G113" s="5" t="s">
        <v>598</v>
      </c>
      <c r="H113" s="5" t="s">
        <v>193</v>
      </c>
      <c r="I113" s="5" t="s">
        <v>193</v>
      </c>
      <c r="J113" s="2" t="s">
        <v>126</v>
      </c>
      <c r="K113" s="5" t="s">
        <v>599</v>
      </c>
      <c r="L113" s="7" t="s">
        <v>195</v>
      </c>
      <c r="M113" s="4" t="s">
        <v>196</v>
      </c>
      <c r="N113" s="7" t="s">
        <v>197</v>
      </c>
      <c r="O113" s="5" t="s">
        <v>172</v>
      </c>
      <c r="P113" s="7" t="s">
        <v>198</v>
      </c>
      <c r="Q113" s="2" t="s">
        <v>172</v>
      </c>
      <c r="R113" s="4">
        <v>20288</v>
      </c>
      <c r="S113" s="2" t="s">
        <v>199</v>
      </c>
      <c r="T113" s="2" t="s">
        <v>199</v>
      </c>
      <c r="U113" s="2" t="s">
        <v>199</v>
      </c>
      <c r="V113" s="2" t="s">
        <v>199</v>
      </c>
      <c r="W113" s="2" t="s">
        <v>182</v>
      </c>
      <c r="X113" s="2" t="s">
        <v>185</v>
      </c>
      <c r="Y113" s="2" t="s">
        <v>187</v>
      </c>
      <c r="Z113" s="5" t="s">
        <v>200</v>
      </c>
      <c r="AA113" s="5" t="s">
        <v>209</v>
      </c>
      <c r="AB113" s="8">
        <f>404.82*2400</f>
        <v>971568</v>
      </c>
      <c r="AC113" s="5" t="s">
        <v>233</v>
      </c>
      <c r="AD113" s="9" t="s">
        <v>203</v>
      </c>
      <c r="AE113" s="5" t="s">
        <v>204</v>
      </c>
      <c r="AF113" s="5" t="s">
        <v>205</v>
      </c>
      <c r="AG113" s="10">
        <v>44386</v>
      </c>
      <c r="AH113" s="10">
        <v>44386</v>
      </c>
      <c r="AI113" s="11" t="s">
        <v>600</v>
      </c>
    </row>
    <row r="114" spans="1:35" ht="78" customHeight="1" x14ac:dyDescent="0.25">
      <c r="A114" s="2">
        <v>2021</v>
      </c>
      <c r="B114" s="3">
        <v>44287</v>
      </c>
      <c r="C114" s="3">
        <v>44377</v>
      </c>
      <c r="D114" s="5" t="s">
        <v>601</v>
      </c>
      <c r="E114" s="5" t="s">
        <v>191</v>
      </c>
      <c r="F114" s="2" t="s">
        <v>92</v>
      </c>
      <c r="G114" s="5" t="s">
        <v>602</v>
      </c>
      <c r="H114" s="5" t="s">
        <v>193</v>
      </c>
      <c r="I114" s="5" t="s">
        <v>193</v>
      </c>
      <c r="J114" s="2" t="s">
        <v>126</v>
      </c>
      <c r="K114" s="5" t="s">
        <v>603</v>
      </c>
      <c r="L114" s="7" t="s">
        <v>195</v>
      </c>
      <c r="M114" s="4" t="s">
        <v>196</v>
      </c>
      <c r="N114" s="7" t="s">
        <v>197</v>
      </c>
      <c r="O114" s="5" t="s">
        <v>172</v>
      </c>
      <c r="P114" s="7" t="s">
        <v>198</v>
      </c>
      <c r="Q114" s="2" t="s">
        <v>172</v>
      </c>
      <c r="R114" s="4">
        <v>20115</v>
      </c>
      <c r="S114" s="2" t="s">
        <v>199</v>
      </c>
      <c r="T114" s="2" t="s">
        <v>199</v>
      </c>
      <c r="U114" s="2" t="s">
        <v>199</v>
      </c>
      <c r="V114" s="2" t="s">
        <v>199</v>
      </c>
      <c r="W114" s="2" t="s">
        <v>182</v>
      </c>
      <c r="X114" s="2" t="s">
        <v>185</v>
      </c>
      <c r="Y114" s="2" t="s">
        <v>187</v>
      </c>
      <c r="Z114" s="5" t="s">
        <v>200</v>
      </c>
      <c r="AA114" s="5" t="s">
        <v>209</v>
      </c>
      <c r="AB114" s="8">
        <f>477.85*3050</f>
        <v>1457442.5</v>
      </c>
      <c r="AC114" s="5" t="s">
        <v>233</v>
      </c>
      <c r="AD114" s="9" t="s">
        <v>203</v>
      </c>
      <c r="AE114" s="5" t="s">
        <v>204</v>
      </c>
      <c r="AF114" s="5" t="s">
        <v>205</v>
      </c>
      <c r="AG114" s="10">
        <v>44386</v>
      </c>
      <c r="AH114" s="10">
        <v>44386</v>
      </c>
      <c r="AI114" s="11" t="s">
        <v>604</v>
      </c>
    </row>
    <row r="115" spans="1:35" ht="90" customHeight="1" x14ac:dyDescent="0.25">
      <c r="A115" s="2">
        <v>2021</v>
      </c>
      <c r="B115" s="3">
        <v>44287</v>
      </c>
      <c r="C115" s="3">
        <v>44377</v>
      </c>
      <c r="D115" s="5" t="s">
        <v>605</v>
      </c>
      <c r="E115" s="5" t="s">
        <v>191</v>
      </c>
      <c r="F115" s="2" t="s">
        <v>92</v>
      </c>
      <c r="G115" s="5" t="s">
        <v>606</v>
      </c>
      <c r="H115" s="5" t="s">
        <v>193</v>
      </c>
      <c r="I115" s="5" t="s">
        <v>193</v>
      </c>
      <c r="J115" s="2" t="s">
        <v>126</v>
      </c>
      <c r="K115" s="5" t="s">
        <v>607</v>
      </c>
      <c r="L115" s="7" t="s">
        <v>195</v>
      </c>
      <c r="M115" s="4" t="s">
        <v>196</v>
      </c>
      <c r="N115" s="7" t="s">
        <v>197</v>
      </c>
      <c r="O115" s="5" t="s">
        <v>172</v>
      </c>
      <c r="P115" s="7" t="s">
        <v>198</v>
      </c>
      <c r="Q115" s="2" t="s">
        <v>172</v>
      </c>
      <c r="R115" s="4">
        <v>20126</v>
      </c>
      <c r="S115" s="2" t="s">
        <v>199</v>
      </c>
      <c r="T115" s="2" t="s">
        <v>199</v>
      </c>
      <c r="U115" s="2" t="s">
        <v>199</v>
      </c>
      <c r="V115" s="2" t="s">
        <v>199</v>
      </c>
      <c r="W115" s="2" t="s">
        <v>182</v>
      </c>
      <c r="X115" s="2" t="s">
        <v>185</v>
      </c>
      <c r="Y115" s="2" t="s">
        <v>187</v>
      </c>
      <c r="Z115" s="5" t="s">
        <v>200</v>
      </c>
      <c r="AA115" s="5" t="s">
        <v>209</v>
      </c>
      <c r="AB115" s="8">
        <f>285.82*2500</f>
        <v>714550</v>
      </c>
      <c r="AC115" s="5" t="s">
        <v>233</v>
      </c>
      <c r="AD115" s="9" t="s">
        <v>203</v>
      </c>
      <c r="AE115" s="5" t="s">
        <v>204</v>
      </c>
      <c r="AF115" s="5" t="s">
        <v>205</v>
      </c>
      <c r="AG115" s="10">
        <v>44386</v>
      </c>
      <c r="AH115" s="10">
        <v>44386</v>
      </c>
      <c r="AI115" s="11" t="s">
        <v>608</v>
      </c>
    </row>
    <row r="116" spans="1:35" ht="48.75" customHeight="1" x14ac:dyDescent="0.25">
      <c r="A116" s="2">
        <v>2021</v>
      </c>
      <c r="B116" s="3">
        <v>44287</v>
      </c>
      <c r="C116" s="3">
        <v>44377</v>
      </c>
      <c r="D116" s="5" t="s">
        <v>609</v>
      </c>
      <c r="E116" s="5" t="s">
        <v>191</v>
      </c>
      <c r="F116" s="2" t="s">
        <v>111</v>
      </c>
      <c r="G116" s="5" t="s">
        <v>610</v>
      </c>
      <c r="H116" s="5" t="s">
        <v>193</v>
      </c>
      <c r="I116" s="5" t="s">
        <v>193</v>
      </c>
      <c r="J116" s="2" t="s">
        <v>117</v>
      </c>
      <c r="K116" s="5" t="s">
        <v>348</v>
      </c>
      <c r="L116" s="7" t="s">
        <v>195</v>
      </c>
      <c r="M116" s="4" t="s">
        <v>196</v>
      </c>
      <c r="N116" s="7" t="s">
        <v>197</v>
      </c>
      <c r="O116" s="5" t="s">
        <v>172</v>
      </c>
      <c r="P116" s="7" t="s">
        <v>198</v>
      </c>
      <c r="Q116" s="2" t="s">
        <v>172</v>
      </c>
      <c r="R116" s="4">
        <v>20050</v>
      </c>
      <c r="S116" s="2" t="s">
        <v>199</v>
      </c>
      <c r="T116" s="2" t="s">
        <v>199</v>
      </c>
      <c r="U116" s="2" t="s">
        <v>199</v>
      </c>
      <c r="V116" s="2" t="s">
        <v>199</v>
      </c>
      <c r="W116" s="2" t="s">
        <v>182</v>
      </c>
      <c r="X116" s="2" t="s">
        <v>185</v>
      </c>
      <c r="Y116" s="2" t="s">
        <v>187</v>
      </c>
      <c r="Z116" s="5" t="s">
        <v>200</v>
      </c>
      <c r="AA116" s="5" t="s">
        <v>209</v>
      </c>
      <c r="AB116" s="8">
        <f>216*2150</f>
        <v>464400</v>
      </c>
      <c r="AC116" s="5" t="s">
        <v>233</v>
      </c>
      <c r="AD116" s="9" t="s">
        <v>203</v>
      </c>
      <c r="AE116" s="5" t="s">
        <v>204</v>
      </c>
      <c r="AF116" s="5" t="s">
        <v>205</v>
      </c>
      <c r="AG116" s="10">
        <v>44386</v>
      </c>
      <c r="AH116" s="10">
        <v>44386</v>
      </c>
      <c r="AI116" s="11" t="s">
        <v>611</v>
      </c>
    </row>
    <row r="117" spans="1:35" ht="42" customHeight="1" x14ac:dyDescent="0.25">
      <c r="A117" s="2">
        <v>2021</v>
      </c>
      <c r="B117" s="3">
        <v>44287</v>
      </c>
      <c r="C117" s="3">
        <v>44377</v>
      </c>
      <c r="D117" s="4" t="s">
        <v>612</v>
      </c>
      <c r="E117" s="5" t="s">
        <v>191</v>
      </c>
      <c r="F117" s="2" t="s">
        <v>92</v>
      </c>
      <c r="G117" s="4" t="s">
        <v>192</v>
      </c>
      <c r="H117" s="5" t="s">
        <v>193</v>
      </c>
      <c r="I117" s="5" t="s">
        <v>193</v>
      </c>
      <c r="J117" s="2" t="s">
        <v>123</v>
      </c>
      <c r="K117" s="4" t="s">
        <v>482</v>
      </c>
      <c r="L117" s="7" t="s">
        <v>195</v>
      </c>
      <c r="M117" s="4" t="s">
        <v>196</v>
      </c>
      <c r="N117" s="7" t="s">
        <v>197</v>
      </c>
      <c r="O117" s="5" t="s">
        <v>172</v>
      </c>
      <c r="P117" s="7" t="s">
        <v>198</v>
      </c>
      <c r="Q117" s="2" t="s">
        <v>172</v>
      </c>
      <c r="R117" s="4">
        <v>20175</v>
      </c>
      <c r="S117" s="2" t="s">
        <v>199</v>
      </c>
      <c r="T117" s="2" t="s">
        <v>199</v>
      </c>
      <c r="U117" s="2" t="s">
        <v>199</v>
      </c>
      <c r="V117" s="2" t="s">
        <v>199</v>
      </c>
      <c r="W117" s="2" t="s">
        <v>182</v>
      </c>
      <c r="X117" s="2" t="s">
        <v>185</v>
      </c>
      <c r="Y117" s="2" t="s">
        <v>187</v>
      </c>
      <c r="Z117" s="5" t="s">
        <v>200</v>
      </c>
      <c r="AA117" s="4" t="s">
        <v>358</v>
      </c>
      <c r="AB117" s="8">
        <f>724.03*1100</f>
        <v>796433</v>
      </c>
      <c r="AC117" s="4" t="s">
        <v>613</v>
      </c>
      <c r="AD117" s="9" t="s">
        <v>203</v>
      </c>
      <c r="AE117" s="5" t="s">
        <v>204</v>
      </c>
      <c r="AF117" s="5" t="s">
        <v>205</v>
      </c>
      <c r="AG117" s="10">
        <v>44386</v>
      </c>
      <c r="AH117" s="10">
        <v>44386</v>
      </c>
      <c r="AI117" s="11" t="s">
        <v>614</v>
      </c>
    </row>
    <row r="118" spans="1:35" ht="82.5" customHeight="1" x14ac:dyDescent="0.25">
      <c r="A118" s="2">
        <v>2021</v>
      </c>
      <c r="B118" s="3">
        <v>44287</v>
      </c>
      <c r="C118" s="3">
        <v>44377</v>
      </c>
      <c r="D118" s="5" t="s">
        <v>615</v>
      </c>
      <c r="E118" s="5" t="s">
        <v>191</v>
      </c>
      <c r="F118" s="2" t="s">
        <v>111</v>
      </c>
      <c r="G118" s="5" t="s">
        <v>616</v>
      </c>
      <c r="H118" s="5" t="s">
        <v>193</v>
      </c>
      <c r="I118" s="5" t="s">
        <v>193</v>
      </c>
      <c r="J118" s="2" t="s">
        <v>117</v>
      </c>
      <c r="K118" s="5" t="s">
        <v>617</v>
      </c>
      <c r="L118" s="7" t="s">
        <v>195</v>
      </c>
      <c r="M118" s="4" t="s">
        <v>196</v>
      </c>
      <c r="N118" s="7" t="s">
        <v>197</v>
      </c>
      <c r="O118" s="5" t="s">
        <v>172</v>
      </c>
      <c r="P118" s="7" t="s">
        <v>198</v>
      </c>
      <c r="Q118" s="2" t="s">
        <v>172</v>
      </c>
      <c r="R118" s="4">
        <v>20179</v>
      </c>
      <c r="S118" s="2" t="s">
        <v>199</v>
      </c>
      <c r="T118" s="2" t="s">
        <v>199</v>
      </c>
      <c r="U118" s="2" t="s">
        <v>199</v>
      </c>
      <c r="V118" s="2" t="s">
        <v>199</v>
      </c>
      <c r="W118" s="2" t="s">
        <v>182</v>
      </c>
      <c r="X118" s="2" t="s">
        <v>185</v>
      </c>
      <c r="Y118" s="2" t="s">
        <v>187</v>
      </c>
      <c r="Z118" s="5" t="s">
        <v>200</v>
      </c>
      <c r="AA118" s="5" t="s">
        <v>209</v>
      </c>
      <c r="AB118" s="8">
        <f>725*1450</f>
        <v>1051250</v>
      </c>
      <c r="AC118" s="5" t="s">
        <v>233</v>
      </c>
      <c r="AD118" s="9" t="s">
        <v>203</v>
      </c>
      <c r="AE118" s="5" t="s">
        <v>204</v>
      </c>
      <c r="AF118" s="5" t="s">
        <v>205</v>
      </c>
      <c r="AG118" s="10">
        <v>44386</v>
      </c>
      <c r="AH118" s="10">
        <v>44386</v>
      </c>
      <c r="AI118" s="11" t="s">
        <v>618</v>
      </c>
    </row>
    <row r="119" spans="1:35" ht="81.75" customHeight="1" x14ac:dyDescent="0.25">
      <c r="A119" s="2">
        <v>2021</v>
      </c>
      <c r="B119" s="3">
        <v>44287</v>
      </c>
      <c r="C119" s="3">
        <v>44377</v>
      </c>
      <c r="D119" s="5" t="s">
        <v>619</v>
      </c>
      <c r="E119" s="5" t="s">
        <v>191</v>
      </c>
      <c r="F119" s="2" t="s">
        <v>92</v>
      </c>
      <c r="G119" s="5" t="s">
        <v>620</v>
      </c>
      <c r="H119" s="5" t="s">
        <v>193</v>
      </c>
      <c r="I119" s="5" t="s">
        <v>193</v>
      </c>
      <c r="J119" s="2" t="s">
        <v>126</v>
      </c>
      <c r="K119" s="5" t="s">
        <v>621</v>
      </c>
      <c r="L119" s="7" t="s">
        <v>195</v>
      </c>
      <c r="M119" s="4" t="s">
        <v>196</v>
      </c>
      <c r="N119" s="7" t="s">
        <v>197</v>
      </c>
      <c r="O119" s="5" t="s">
        <v>172</v>
      </c>
      <c r="P119" s="7" t="s">
        <v>198</v>
      </c>
      <c r="Q119" s="2" t="s">
        <v>172</v>
      </c>
      <c r="R119" s="4">
        <v>20118</v>
      </c>
      <c r="S119" s="2" t="s">
        <v>199</v>
      </c>
      <c r="T119" s="2" t="s">
        <v>199</v>
      </c>
      <c r="U119" s="2" t="s">
        <v>199</v>
      </c>
      <c r="V119" s="2" t="s">
        <v>199</v>
      </c>
      <c r="W119" s="2" t="s">
        <v>182</v>
      </c>
      <c r="X119" s="2" t="s">
        <v>185</v>
      </c>
      <c r="Y119" s="2" t="s">
        <v>187</v>
      </c>
      <c r="Z119" s="5" t="s">
        <v>200</v>
      </c>
      <c r="AA119" s="5" t="s">
        <v>209</v>
      </c>
      <c r="AB119" s="8">
        <f>47.92*3500</f>
        <v>167720</v>
      </c>
      <c r="AC119" s="5" t="s">
        <v>233</v>
      </c>
      <c r="AD119" s="9" t="s">
        <v>203</v>
      </c>
      <c r="AE119" s="5" t="s">
        <v>204</v>
      </c>
      <c r="AF119" s="5" t="s">
        <v>205</v>
      </c>
      <c r="AG119" s="10">
        <v>44386</v>
      </c>
      <c r="AH119" s="10">
        <v>44386</v>
      </c>
      <c r="AI119" s="11" t="s">
        <v>622</v>
      </c>
    </row>
    <row r="120" spans="1:35" ht="110.25" customHeight="1" x14ac:dyDescent="0.25">
      <c r="A120" s="2">
        <v>2021</v>
      </c>
      <c r="B120" s="3">
        <v>44287</v>
      </c>
      <c r="C120" s="3">
        <v>44377</v>
      </c>
      <c r="D120" s="5" t="s">
        <v>623</v>
      </c>
      <c r="E120" s="5" t="s">
        <v>191</v>
      </c>
      <c r="F120" s="2" t="s">
        <v>102</v>
      </c>
      <c r="G120" s="5" t="s">
        <v>624</v>
      </c>
      <c r="H120" s="5" t="s">
        <v>193</v>
      </c>
      <c r="I120" s="5" t="s">
        <v>193</v>
      </c>
      <c r="J120" s="2" t="s">
        <v>126</v>
      </c>
      <c r="K120" s="5" t="s">
        <v>625</v>
      </c>
      <c r="L120" s="7" t="s">
        <v>195</v>
      </c>
      <c r="M120" s="4" t="s">
        <v>196</v>
      </c>
      <c r="N120" s="7" t="s">
        <v>197</v>
      </c>
      <c r="O120" s="5" t="s">
        <v>172</v>
      </c>
      <c r="P120" s="7" t="s">
        <v>198</v>
      </c>
      <c r="Q120" s="2" t="s">
        <v>172</v>
      </c>
      <c r="R120" s="4">
        <v>20100</v>
      </c>
      <c r="S120" s="2" t="s">
        <v>199</v>
      </c>
      <c r="T120" s="2" t="s">
        <v>199</v>
      </c>
      <c r="U120" s="2" t="s">
        <v>199</v>
      </c>
      <c r="V120" s="2" t="s">
        <v>199</v>
      </c>
      <c r="W120" s="2" t="s">
        <v>182</v>
      </c>
      <c r="X120" s="2" t="s">
        <v>185</v>
      </c>
      <c r="Y120" s="2" t="s">
        <v>187</v>
      </c>
      <c r="Z120" s="5" t="s">
        <v>200</v>
      </c>
      <c r="AA120" s="5" t="s">
        <v>209</v>
      </c>
      <c r="AB120" s="8">
        <f>534.4*1800</f>
        <v>961920</v>
      </c>
      <c r="AC120" s="5" t="s">
        <v>233</v>
      </c>
      <c r="AD120" s="9" t="s">
        <v>203</v>
      </c>
      <c r="AE120" s="5" t="s">
        <v>204</v>
      </c>
      <c r="AF120" s="5" t="s">
        <v>205</v>
      </c>
      <c r="AG120" s="10">
        <v>44386</v>
      </c>
      <c r="AH120" s="10">
        <v>44386</v>
      </c>
      <c r="AI120" s="11" t="s">
        <v>626</v>
      </c>
    </row>
    <row r="121" spans="1:35" ht="93.75" customHeight="1" x14ac:dyDescent="0.25">
      <c r="A121" s="2">
        <v>2021</v>
      </c>
      <c r="B121" s="3">
        <v>44287</v>
      </c>
      <c r="C121" s="3">
        <v>44377</v>
      </c>
      <c r="D121" s="5" t="s">
        <v>627</v>
      </c>
      <c r="E121" s="5" t="s">
        <v>191</v>
      </c>
      <c r="F121" s="2" t="s">
        <v>94</v>
      </c>
      <c r="G121" s="5" t="s">
        <v>628</v>
      </c>
      <c r="H121" s="5" t="s">
        <v>193</v>
      </c>
      <c r="I121" s="5" t="s">
        <v>193</v>
      </c>
      <c r="J121" s="2" t="s">
        <v>118</v>
      </c>
      <c r="K121" s="5" t="s">
        <v>629</v>
      </c>
      <c r="L121" s="7" t="s">
        <v>195</v>
      </c>
      <c r="M121" s="4" t="s">
        <v>196</v>
      </c>
      <c r="N121" s="7" t="s">
        <v>197</v>
      </c>
      <c r="O121" s="5" t="s">
        <v>172</v>
      </c>
      <c r="P121" s="7" t="s">
        <v>198</v>
      </c>
      <c r="Q121" s="2" t="s">
        <v>172</v>
      </c>
      <c r="R121" s="4">
        <v>20100</v>
      </c>
      <c r="S121" s="2" t="s">
        <v>199</v>
      </c>
      <c r="T121" s="2" t="s">
        <v>199</v>
      </c>
      <c r="U121" s="2" t="s">
        <v>199</v>
      </c>
      <c r="V121" s="2" t="s">
        <v>199</v>
      </c>
      <c r="W121" s="2" t="s">
        <v>182</v>
      </c>
      <c r="X121" s="2" t="s">
        <v>185</v>
      </c>
      <c r="Y121" s="2" t="s">
        <v>187</v>
      </c>
      <c r="Z121" s="5" t="s">
        <v>200</v>
      </c>
      <c r="AA121" s="5" t="s">
        <v>209</v>
      </c>
      <c r="AB121" s="14">
        <f>743.48*1800</f>
        <v>1338264</v>
      </c>
      <c r="AC121" s="5" t="s">
        <v>233</v>
      </c>
      <c r="AD121" s="9" t="s">
        <v>203</v>
      </c>
      <c r="AE121" s="5" t="s">
        <v>204</v>
      </c>
      <c r="AF121" s="5" t="s">
        <v>205</v>
      </c>
      <c r="AG121" s="10">
        <v>44386</v>
      </c>
      <c r="AH121" s="10">
        <v>44386</v>
      </c>
      <c r="AI121" s="11" t="s">
        <v>630</v>
      </c>
    </row>
    <row r="122" spans="1:35" ht="144.75" customHeight="1" x14ac:dyDescent="0.25">
      <c r="A122" s="2">
        <v>2021</v>
      </c>
      <c r="B122" s="3">
        <v>44287</v>
      </c>
      <c r="C122" s="3">
        <v>44377</v>
      </c>
      <c r="D122" s="5" t="s">
        <v>631</v>
      </c>
      <c r="E122" s="5" t="s">
        <v>191</v>
      </c>
      <c r="F122" s="2" t="s">
        <v>111</v>
      </c>
      <c r="G122" s="5" t="s">
        <v>632</v>
      </c>
      <c r="H122" s="5" t="s">
        <v>193</v>
      </c>
      <c r="I122" s="5" t="s">
        <v>193</v>
      </c>
      <c r="J122" s="2" t="s">
        <v>126</v>
      </c>
      <c r="K122" s="5" t="s">
        <v>633</v>
      </c>
      <c r="L122" s="7" t="s">
        <v>195</v>
      </c>
      <c r="M122" s="4" t="s">
        <v>196</v>
      </c>
      <c r="N122" s="7" t="s">
        <v>197</v>
      </c>
      <c r="O122" s="5" t="s">
        <v>172</v>
      </c>
      <c r="P122" s="7" t="s">
        <v>198</v>
      </c>
      <c r="Q122" s="2" t="s">
        <v>172</v>
      </c>
      <c r="R122" s="4">
        <v>20126</v>
      </c>
      <c r="S122" s="2" t="s">
        <v>199</v>
      </c>
      <c r="T122" s="2" t="s">
        <v>199</v>
      </c>
      <c r="U122" s="2" t="s">
        <v>199</v>
      </c>
      <c r="V122" s="2" t="s">
        <v>199</v>
      </c>
      <c r="W122" s="2" t="s">
        <v>182</v>
      </c>
      <c r="X122" s="2" t="s">
        <v>185</v>
      </c>
      <c r="Y122" s="2" t="s">
        <v>187</v>
      </c>
      <c r="Z122" s="5" t="s">
        <v>200</v>
      </c>
      <c r="AA122" s="5" t="s">
        <v>209</v>
      </c>
      <c r="AB122" s="8">
        <f>333.1*1450</f>
        <v>482995.00000000006</v>
      </c>
      <c r="AC122" s="5" t="s">
        <v>233</v>
      </c>
      <c r="AD122" s="9" t="s">
        <v>203</v>
      </c>
      <c r="AE122" s="5" t="s">
        <v>204</v>
      </c>
      <c r="AF122" s="5" t="s">
        <v>205</v>
      </c>
      <c r="AG122" s="10">
        <v>44386</v>
      </c>
      <c r="AH122" s="10">
        <v>44386</v>
      </c>
      <c r="AI122" s="11" t="s">
        <v>634</v>
      </c>
    </row>
    <row r="123" spans="1:35" ht="83.25" customHeight="1" x14ac:dyDescent="0.25">
      <c r="A123" s="2">
        <v>2021</v>
      </c>
      <c r="B123" s="3">
        <v>44287</v>
      </c>
      <c r="C123" s="3">
        <v>44377</v>
      </c>
      <c r="D123" s="5" t="s">
        <v>635</v>
      </c>
      <c r="E123" s="5" t="s">
        <v>191</v>
      </c>
      <c r="F123" s="2" t="s">
        <v>92</v>
      </c>
      <c r="G123" s="5" t="s">
        <v>636</v>
      </c>
      <c r="H123" s="5" t="s">
        <v>193</v>
      </c>
      <c r="I123" s="5" t="s">
        <v>193</v>
      </c>
      <c r="J123" s="2" t="s">
        <v>126</v>
      </c>
      <c r="K123" s="5" t="s">
        <v>394</v>
      </c>
      <c r="L123" s="7" t="s">
        <v>195</v>
      </c>
      <c r="M123" s="4" t="s">
        <v>196</v>
      </c>
      <c r="N123" s="7" t="s">
        <v>197</v>
      </c>
      <c r="O123" s="5" t="s">
        <v>172</v>
      </c>
      <c r="P123" s="7" t="s">
        <v>198</v>
      </c>
      <c r="Q123" s="2" t="s">
        <v>172</v>
      </c>
      <c r="R123" s="4">
        <v>20287</v>
      </c>
      <c r="S123" s="2" t="s">
        <v>199</v>
      </c>
      <c r="T123" s="2" t="s">
        <v>199</v>
      </c>
      <c r="U123" s="2" t="s">
        <v>199</v>
      </c>
      <c r="V123" s="2" t="s">
        <v>199</v>
      </c>
      <c r="W123" s="2" t="s">
        <v>182</v>
      </c>
      <c r="X123" s="2" t="s">
        <v>185</v>
      </c>
      <c r="Y123" s="2" t="s">
        <v>187</v>
      </c>
      <c r="Z123" s="5" t="s">
        <v>200</v>
      </c>
      <c r="AA123" s="5" t="s">
        <v>209</v>
      </c>
      <c r="AB123" s="8">
        <f>158.06*1550</f>
        <v>244993</v>
      </c>
      <c r="AC123" s="5" t="s">
        <v>233</v>
      </c>
      <c r="AD123" s="9" t="s">
        <v>203</v>
      </c>
      <c r="AE123" s="5" t="s">
        <v>204</v>
      </c>
      <c r="AF123" s="5" t="s">
        <v>205</v>
      </c>
      <c r="AG123" s="10">
        <v>44386</v>
      </c>
      <c r="AH123" s="10">
        <v>44386</v>
      </c>
      <c r="AI123" s="11" t="s">
        <v>637</v>
      </c>
    </row>
    <row r="124" spans="1:35" ht="78" customHeight="1" x14ac:dyDescent="0.25">
      <c r="A124" s="2">
        <v>2021</v>
      </c>
      <c r="B124" s="3">
        <v>44287</v>
      </c>
      <c r="C124" s="3">
        <v>44377</v>
      </c>
      <c r="D124" s="5" t="s">
        <v>638</v>
      </c>
      <c r="E124" s="5" t="s">
        <v>191</v>
      </c>
      <c r="F124" s="2" t="s">
        <v>111</v>
      </c>
      <c r="G124" s="5" t="s">
        <v>639</v>
      </c>
      <c r="H124" s="5" t="s">
        <v>193</v>
      </c>
      <c r="I124" s="5" t="s">
        <v>193</v>
      </c>
      <c r="J124" s="2" t="s">
        <v>126</v>
      </c>
      <c r="K124" s="5" t="s">
        <v>640</v>
      </c>
      <c r="L124" s="7" t="s">
        <v>195</v>
      </c>
      <c r="M124" s="4" t="s">
        <v>196</v>
      </c>
      <c r="N124" s="7" t="s">
        <v>197</v>
      </c>
      <c r="O124" s="5" t="s">
        <v>172</v>
      </c>
      <c r="P124" s="7" t="s">
        <v>198</v>
      </c>
      <c r="Q124" s="2" t="s">
        <v>172</v>
      </c>
      <c r="R124" s="4">
        <v>20288</v>
      </c>
      <c r="S124" s="2" t="s">
        <v>199</v>
      </c>
      <c r="T124" s="2" t="s">
        <v>199</v>
      </c>
      <c r="U124" s="2" t="s">
        <v>199</v>
      </c>
      <c r="V124" s="2" t="s">
        <v>199</v>
      </c>
      <c r="W124" s="2" t="s">
        <v>182</v>
      </c>
      <c r="X124" s="2" t="s">
        <v>185</v>
      </c>
      <c r="Y124" s="2" t="s">
        <v>187</v>
      </c>
      <c r="Z124" s="5" t="s">
        <v>200</v>
      </c>
      <c r="AA124" s="5" t="s">
        <v>209</v>
      </c>
      <c r="AB124" s="8">
        <f>400*2300</f>
        <v>920000</v>
      </c>
      <c r="AC124" s="5" t="s">
        <v>233</v>
      </c>
      <c r="AD124" s="9" t="s">
        <v>203</v>
      </c>
      <c r="AE124" s="5" t="s">
        <v>204</v>
      </c>
      <c r="AF124" s="5" t="s">
        <v>205</v>
      </c>
      <c r="AG124" s="10">
        <v>44386</v>
      </c>
      <c r="AH124" s="10">
        <v>44386</v>
      </c>
      <c r="AI124" s="11" t="s">
        <v>641</v>
      </c>
    </row>
    <row r="125" spans="1:35" ht="63" customHeight="1" x14ac:dyDescent="0.25">
      <c r="A125" s="2">
        <v>2021</v>
      </c>
      <c r="B125" s="3">
        <v>44287</v>
      </c>
      <c r="C125" s="3">
        <v>44377</v>
      </c>
      <c r="D125" s="5" t="s">
        <v>642</v>
      </c>
      <c r="E125" s="5" t="s">
        <v>191</v>
      </c>
      <c r="F125" s="2" t="s">
        <v>92</v>
      </c>
      <c r="G125" s="5" t="s">
        <v>643</v>
      </c>
      <c r="H125" s="5" t="s">
        <v>193</v>
      </c>
      <c r="I125" s="5" t="s">
        <v>193</v>
      </c>
      <c r="J125" s="2" t="s">
        <v>126</v>
      </c>
      <c r="K125" s="5" t="s">
        <v>644</v>
      </c>
      <c r="L125" s="7" t="s">
        <v>195</v>
      </c>
      <c r="M125" s="4" t="s">
        <v>196</v>
      </c>
      <c r="N125" s="7" t="s">
        <v>197</v>
      </c>
      <c r="O125" s="5" t="s">
        <v>172</v>
      </c>
      <c r="P125" s="7" t="s">
        <v>198</v>
      </c>
      <c r="Q125" s="2" t="s">
        <v>172</v>
      </c>
      <c r="R125" s="4">
        <v>20298</v>
      </c>
      <c r="S125" s="2" t="s">
        <v>199</v>
      </c>
      <c r="T125" s="2" t="s">
        <v>199</v>
      </c>
      <c r="U125" s="2" t="s">
        <v>199</v>
      </c>
      <c r="V125" s="2" t="s">
        <v>199</v>
      </c>
      <c r="W125" s="2" t="s">
        <v>182</v>
      </c>
      <c r="X125" s="2" t="s">
        <v>185</v>
      </c>
      <c r="Y125" s="2" t="s">
        <v>187</v>
      </c>
      <c r="Z125" s="5" t="s">
        <v>200</v>
      </c>
      <c r="AA125" s="5" t="s">
        <v>209</v>
      </c>
      <c r="AB125" s="8">
        <f>137.52*1900</f>
        <v>261288.00000000003</v>
      </c>
      <c r="AC125" s="5" t="s">
        <v>233</v>
      </c>
      <c r="AD125" s="9" t="s">
        <v>203</v>
      </c>
      <c r="AE125" s="5" t="s">
        <v>204</v>
      </c>
      <c r="AF125" s="5" t="s">
        <v>205</v>
      </c>
      <c r="AG125" s="10">
        <v>44386</v>
      </c>
      <c r="AH125" s="10">
        <v>44386</v>
      </c>
      <c r="AI125" s="11" t="s">
        <v>645</v>
      </c>
    </row>
    <row r="126" spans="1:35" ht="42.75" customHeight="1" x14ac:dyDescent="0.25">
      <c r="A126" s="2">
        <v>2021</v>
      </c>
      <c r="B126" s="3">
        <v>44287</v>
      </c>
      <c r="C126" s="3">
        <v>44377</v>
      </c>
      <c r="D126" s="5" t="s">
        <v>646</v>
      </c>
      <c r="E126" s="5" t="s">
        <v>191</v>
      </c>
      <c r="F126" s="2" t="s">
        <v>92</v>
      </c>
      <c r="G126" s="5" t="s">
        <v>647</v>
      </c>
      <c r="H126" s="5" t="s">
        <v>193</v>
      </c>
      <c r="I126" s="5" t="s">
        <v>193</v>
      </c>
      <c r="J126" s="2" t="s">
        <v>126</v>
      </c>
      <c r="K126" s="5" t="s">
        <v>644</v>
      </c>
      <c r="L126" s="7" t="s">
        <v>195</v>
      </c>
      <c r="M126" s="4" t="s">
        <v>196</v>
      </c>
      <c r="N126" s="7" t="s">
        <v>197</v>
      </c>
      <c r="O126" s="5" t="s">
        <v>172</v>
      </c>
      <c r="P126" s="7" t="s">
        <v>198</v>
      </c>
      <c r="Q126" s="2" t="s">
        <v>172</v>
      </c>
      <c r="R126" s="4">
        <v>20298</v>
      </c>
      <c r="S126" s="2" t="s">
        <v>199</v>
      </c>
      <c r="T126" s="2" t="s">
        <v>199</v>
      </c>
      <c r="U126" s="2" t="s">
        <v>199</v>
      </c>
      <c r="V126" s="2" t="s">
        <v>199</v>
      </c>
      <c r="W126" s="2" t="s">
        <v>182</v>
      </c>
      <c r="X126" s="2" t="s">
        <v>185</v>
      </c>
      <c r="Y126" s="2" t="s">
        <v>187</v>
      </c>
      <c r="Z126" s="5" t="s">
        <v>200</v>
      </c>
      <c r="AA126" s="5" t="s">
        <v>209</v>
      </c>
      <c r="AB126" s="8">
        <v>111916</v>
      </c>
      <c r="AC126" s="5" t="s">
        <v>233</v>
      </c>
      <c r="AD126" s="9" t="s">
        <v>203</v>
      </c>
      <c r="AE126" s="5" t="s">
        <v>204</v>
      </c>
      <c r="AF126" s="5" t="s">
        <v>205</v>
      </c>
      <c r="AG126" s="10">
        <v>44386</v>
      </c>
      <c r="AH126" s="10">
        <v>44386</v>
      </c>
      <c r="AI126" s="11" t="s">
        <v>648</v>
      </c>
    </row>
    <row r="127" spans="1:35" ht="40.5" customHeight="1" x14ac:dyDescent="0.25">
      <c r="A127" s="2">
        <v>2021</v>
      </c>
      <c r="B127" s="3">
        <v>44287</v>
      </c>
      <c r="C127" s="3">
        <v>44377</v>
      </c>
      <c r="D127" s="5" t="s">
        <v>649</v>
      </c>
      <c r="E127" s="5" t="s">
        <v>191</v>
      </c>
      <c r="F127" s="2" t="s">
        <v>102</v>
      </c>
      <c r="G127" s="5" t="s">
        <v>650</v>
      </c>
      <c r="H127" s="5" t="s">
        <v>193</v>
      </c>
      <c r="I127" s="5" t="s">
        <v>193</v>
      </c>
      <c r="J127" s="2" t="s">
        <v>126</v>
      </c>
      <c r="K127" s="5" t="s">
        <v>651</v>
      </c>
      <c r="L127" s="7" t="s">
        <v>195</v>
      </c>
      <c r="M127" s="4" t="s">
        <v>196</v>
      </c>
      <c r="N127" s="7" t="s">
        <v>197</v>
      </c>
      <c r="O127" s="5" t="s">
        <v>172</v>
      </c>
      <c r="P127" s="7" t="s">
        <v>198</v>
      </c>
      <c r="Q127" s="2" t="s">
        <v>172</v>
      </c>
      <c r="R127" s="4">
        <v>20298</v>
      </c>
      <c r="S127" s="2" t="s">
        <v>199</v>
      </c>
      <c r="T127" s="2" t="s">
        <v>199</v>
      </c>
      <c r="U127" s="2" t="s">
        <v>199</v>
      </c>
      <c r="V127" s="2" t="s">
        <v>199</v>
      </c>
      <c r="W127" s="2" t="s">
        <v>182</v>
      </c>
      <c r="X127" s="2" t="s">
        <v>185</v>
      </c>
      <c r="Y127" s="2" t="s">
        <v>187</v>
      </c>
      <c r="Z127" s="5" t="s">
        <v>200</v>
      </c>
      <c r="AA127" s="5" t="s">
        <v>209</v>
      </c>
      <c r="AB127" s="8">
        <v>93732</v>
      </c>
      <c r="AC127" s="5" t="s">
        <v>233</v>
      </c>
      <c r="AD127" s="9" t="s">
        <v>203</v>
      </c>
      <c r="AE127" s="5" t="s">
        <v>204</v>
      </c>
      <c r="AF127" s="5" t="s">
        <v>205</v>
      </c>
      <c r="AG127" s="10">
        <v>44386</v>
      </c>
      <c r="AH127" s="10">
        <v>44386</v>
      </c>
      <c r="AI127" s="11" t="s">
        <v>652</v>
      </c>
    </row>
    <row r="128" spans="1:35" ht="41.25" customHeight="1" x14ac:dyDescent="0.25">
      <c r="A128" s="2">
        <v>2021</v>
      </c>
      <c r="B128" s="3">
        <v>44287</v>
      </c>
      <c r="C128" s="3">
        <v>44377</v>
      </c>
      <c r="D128" s="4" t="s">
        <v>653</v>
      </c>
      <c r="E128" s="5" t="s">
        <v>191</v>
      </c>
      <c r="F128" s="2" t="s">
        <v>103</v>
      </c>
      <c r="G128" s="4" t="s">
        <v>251</v>
      </c>
      <c r="H128" s="4" t="s">
        <v>193</v>
      </c>
      <c r="I128" s="5" t="s">
        <v>193</v>
      </c>
      <c r="J128" s="2" t="s">
        <v>123</v>
      </c>
      <c r="K128" s="4" t="s">
        <v>654</v>
      </c>
      <c r="L128" s="7" t="s">
        <v>195</v>
      </c>
      <c r="M128" s="4" t="s">
        <v>196</v>
      </c>
      <c r="N128" s="7" t="s">
        <v>197</v>
      </c>
      <c r="O128" s="5" t="s">
        <v>172</v>
      </c>
      <c r="P128" s="7" t="s">
        <v>198</v>
      </c>
      <c r="Q128" s="2" t="s">
        <v>172</v>
      </c>
      <c r="R128" s="4">
        <v>20179</v>
      </c>
      <c r="S128" s="2" t="s">
        <v>199</v>
      </c>
      <c r="T128" s="2" t="s">
        <v>199</v>
      </c>
      <c r="U128" s="2" t="s">
        <v>199</v>
      </c>
      <c r="V128" s="2" t="s">
        <v>199</v>
      </c>
      <c r="W128" s="2" t="s">
        <v>183</v>
      </c>
      <c r="X128" s="2" t="s">
        <v>185</v>
      </c>
      <c r="Y128" s="2" t="s">
        <v>187</v>
      </c>
      <c r="Z128" s="5" t="s">
        <v>200</v>
      </c>
      <c r="AA128" s="4" t="s">
        <v>655</v>
      </c>
      <c r="AB128" s="8">
        <f>395.71*200</f>
        <v>79142</v>
      </c>
      <c r="AC128" s="4" t="s">
        <v>656</v>
      </c>
      <c r="AD128" s="9" t="s">
        <v>203</v>
      </c>
      <c r="AE128" s="5" t="s">
        <v>204</v>
      </c>
      <c r="AF128" s="5" t="s">
        <v>205</v>
      </c>
      <c r="AG128" s="10">
        <v>44386</v>
      </c>
      <c r="AH128" s="10">
        <v>44386</v>
      </c>
      <c r="AI128" s="11" t="s">
        <v>657</v>
      </c>
    </row>
    <row r="129" spans="1:35" ht="40.5" customHeight="1" x14ac:dyDescent="0.25">
      <c r="A129" s="2">
        <v>2021</v>
      </c>
      <c r="B129" s="3">
        <v>44287</v>
      </c>
      <c r="C129" s="3">
        <v>44377</v>
      </c>
      <c r="D129" s="4" t="s">
        <v>658</v>
      </c>
      <c r="E129" s="4" t="s">
        <v>191</v>
      </c>
      <c r="F129" s="15" t="s">
        <v>92</v>
      </c>
      <c r="G129" s="4" t="s">
        <v>192</v>
      </c>
      <c r="H129" s="4" t="s">
        <v>193</v>
      </c>
      <c r="I129" s="4" t="s">
        <v>193</v>
      </c>
      <c r="J129" s="15" t="s">
        <v>123</v>
      </c>
      <c r="K129" s="4" t="s">
        <v>659</v>
      </c>
      <c r="L129" s="16" t="s">
        <v>195</v>
      </c>
      <c r="M129" s="4" t="s">
        <v>196</v>
      </c>
      <c r="N129" s="16" t="s">
        <v>660</v>
      </c>
      <c r="O129" s="4" t="s">
        <v>661</v>
      </c>
      <c r="P129" s="16" t="s">
        <v>198</v>
      </c>
      <c r="Q129" s="15" t="s">
        <v>172</v>
      </c>
      <c r="R129" s="4">
        <v>20126</v>
      </c>
      <c r="S129" s="15" t="s">
        <v>199</v>
      </c>
      <c r="T129" s="15" t="s">
        <v>199</v>
      </c>
      <c r="U129" s="15" t="s">
        <v>199</v>
      </c>
      <c r="V129" s="15" t="s">
        <v>199</v>
      </c>
      <c r="W129" s="15" t="s">
        <v>182</v>
      </c>
      <c r="X129" s="15" t="s">
        <v>185</v>
      </c>
      <c r="Y129" s="15" t="s">
        <v>187</v>
      </c>
      <c r="Z129" s="4" t="s">
        <v>200</v>
      </c>
      <c r="AA129" s="4" t="s">
        <v>299</v>
      </c>
      <c r="AB129" s="17">
        <f>400*200</f>
        <v>80000</v>
      </c>
      <c r="AC129" s="4" t="s">
        <v>662</v>
      </c>
      <c r="AD129" s="9" t="s">
        <v>203</v>
      </c>
      <c r="AE129" s="4" t="s">
        <v>204</v>
      </c>
      <c r="AF129" s="4" t="s">
        <v>205</v>
      </c>
      <c r="AG129" s="10">
        <v>44386</v>
      </c>
      <c r="AH129" s="10">
        <v>44386</v>
      </c>
      <c r="AI129" s="18" t="s">
        <v>614</v>
      </c>
    </row>
    <row r="130" spans="1:35" ht="77.25" customHeight="1" x14ac:dyDescent="0.25">
      <c r="A130" s="2">
        <v>2021</v>
      </c>
      <c r="B130" s="3">
        <v>44287</v>
      </c>
      <c r="C130" s="3">
        <v>44377</v>
      </c>
      <c r="D130" s="5" t="s">
        <v>663</v>
      </c>
      <c r="E130" s="5" t="s">
        <v>191</v>
      </c>
      <c r="F130" s="2" t="s">
        <v>92</v>
      </c>
      <c r="G130" s="5" t="s">
        <v>664</v>
      </c>
      <c r="H130" s="5" t="s">
        <v>193</v>
      </c>
      <c r="I130" s="5" t="s">
        <v>193</v>
      </c>
      <c r="J130" s="2" t="s">
        <v>126</v>
      </c>
      <c r="K130" s="5" t="s">
        <v>665</v>
      </c>
      <c r="L130" s="7" t="s">
        <v>195</v>
      </c>
      <c r="M130" s="4" t="s">
        <v>196</v>
      </c>
      <c r="N130" s="7" t="s">
        <v>197</v>
      </c>
      <c r="O130" s="5" t="s">
        <v>172</v>
      </c>
      <c r="P130" s="7" t="s">
        <v>198</v>
      </c>
      <c r="Q130" s="2" t="s">
        <v>172</v>
      </c>
      <c r="R130" s="4">
        <v>20263</v>
      </c>
      <c r="S130" s="2" t="s">
        <v>199</v>
      </c>
      <c r="T130" s="2" t="s">
        <v>199</v>
      </c>
      <c r="U130" s="2" t="s">
        <v>199</v>
      </c>
      <c r="V130" s="2" t="s">
        <v>199</v>
      </c>
      <c r="W130" s="2" t="s">
        <v>182</v>
      </c>
      <c r="X130" s="2" t="s">
        <v>185</v>
      </c>
      <c r="Y130" s="2" t="s">
        <v>187</v>
      </c>
      <c r="Z130" s="5" t="s">
        <v>200</v>
      </c>
      <c r="AA130" s="5" t="s">
        <v>209</v>
      </c>
      <c r="AB130" s="8">
        <f>241.92*1350</f>
        <v>326592</v>
      </c>
      <c r="AC130" s="5" t="s">
        <v>233</v>
      </c>
      <c r="AD130" s="9" t="s">
        <v>203</v>
      </c>
      <c r="AE130" s="5" t="s">
        <v>204</v>
      </c>
      <c r="AF130" s="5" t="s">
        <v>205</v>
      </c>
      <c r="AG130" s="10">
        <v>44386</v>
      </c>
      <c r="AH130" s="10">
        <v>44386</v>
      </c>
      <c r="AI130" s="11" t="s">
        <v>666</v>
      </c>
    </row>
    <row r="131" spans="1:35" ht="84.75" customHeight="1" x14ac:dyDescent="0.25">
      <c r="A131" s="2">
        <v>2021</v>
      </c>
      <c r="B131" s="3">
        <v>44287</v>
      </c>
      <c r="C131" s="3">
        <v>44377</v>
      </c>
      <c r="D131" s="5" t="s">
        <v>667</v>
      </c>
      <c r="E131" s="5" t="s">
        <v>191</v>
      </c>
      <c r="F131" s="2" t="s">
        <v>92</v>
      </c>
      <c r="G131" s="5" t="s">
        <v>668</v>
      </c>
      <c r="H131" s="5" t="s">
        <v>193</v>
      </c>
      <c r="I131" s="5" t="s">
        <v>193</v>
      </c>
      <c r="J131" s="2" t="s">
        <v>126</v>
      </c>
      <c r="K131" s="5" t="s">
        <v>669</v>
      </c>
      <c r="L131" s="7" t="s">
        <v>195</v>
      </c>
      <c r="M131" s="4" t="s">
        <v>196</v>
      </c>
      <c r="N131" s="7" t="s">
        <v>197</v>
      </c>
      <c r="O131" s="5" t="s">
        <v>172</v>
      </c>
      <c r="P131" s="7" t="s">
        <v>198</v>
      </c>
      <c r="Q131" s="2" t="s">
        <v>172</v>
      </c>
      <c r="R131" s="4">
        <v>20298</v>
      </c>
      <c r="S131" s="2" t="s">
        <v>199</v>
      </c>
      <c r="T131" s="2" t="s">
        <v>199</v>
      </c>
      <c r="U131" s="2" t="s">
        <v>199</v>
      </c>
      <c r="V131" s="2" t="s">
        <v>199</v>
      </c>
      <c r="W131" s="2" t="s">
        <v>182</v>
      </c>
      <c r="X131" s="2" t="s">
        <v>185</v>
      </c>
      <c r="Y131" s="2" t="s">
        <v>187</v>
      </c>
      <c r="Z131" s="5" t="s">
        <v>200</v>
      </c>
      <c r="AA131" s="5" t="s">
        <v>209</v>
      </c>
      <c r="AB131" s="8">
        <f>423.61*1500</f>
        <v>635415</v>
      </c>
      <c r="AC131" s="5" t="s">
        <v>233</v>
      </c>
      <c r="AD131" s="9" t="s">
        <v>203</v>
      </c>
      <c r="AE131" s="5" t="s">
        <v>204</v>
      </c>
      <c r="AF131" s="5" t="s">
        <v>205</v>
      </c>
      <c r="AG131" s="10">
        <v>44386</v>
      </c>
      <c r="AH131" s="10">
        <v>44386</v>
      </c>
      <c r="AI131" s="11" t="s">
        <v>670</v>
      </c>
    </row>
    <row r="132" spans="1:35" ht="75" customHeight="1" x14ac:dyDescent="0.25">
      <c r="A132" s="2">
        <v>2021</v>
      </c>
      <c r="B132" s="3">
        <v>44287</v>
      </c>
      <c r="C132" s="3">
        <v>44377</v>
      </c>
      <c r="D132" s="5" t="s">
        <v>671</v>
      </c>
      <c r="E132" s="5" t="s">
        <v>191</v>
      </c>
      <c r="F132" s="2" t="s">
        <v>92</v>
      </c>
      <c r="G132" s="5" t="s">
        <v>672</v>
      </c>
      <c r="H132" s="5" t="s">
        <v>193</v>
      </c>
      <c r="I132" s="5" t="s">
        <v>193</v>
      </c>
      <c r="J132" s="2" t="s">
        <v>126</v>
      </c>
      <c r="K132" s="5" t="s">
        <v>665</v>
      </c>
      <c r="L132" s="7" t="s">
        <v>195</v>
      </c>
      <c r="M132" s="4" t="s">
        <v>196</v>
      </c>
      <c r="N132" s="7" t="s">
        <v>197</v>
      </c>
      <c r="O132" s="5" t="s">
        <v>172</v>
      </c>
      <c r="P132" s="7" t="s">
        <v>198</v>
      </c>
      <c r="Q132" s="2" t="s">
        <v>172</v>
      </c>
      <c r="R132" s="4">
        <v>20263</v>
      </c>
      <c r="S132" s="2" t="s">
        <v>199</v>
      </c>
      <c r="T132" s="2" t="s">
        <v>199</v>
      </c>
      <c r="U132" s="2" t="s">
        <v>199</v>
      </c>
      <c r="V132" s="2" t="s">
        <v>199</v>
      </c>
      <c r="W132" s="2" t="s">
        <v>182</v>
      </c>
      <c r="X132" s="2" t="s">
        <v>185</v>
      </c>
      <c r="Y132" s="2" t="s">
        <v>187</v>
      </c>
      <c r="Z132" s="5" t="s">
        <v>200</v>
      </c>
      <c r="AA132" s="5" t="s">
        <v>209</v>
      </c>
      <c r="AB132" s="8">
        <f>186.77*1350</f>
        <v>252139.5</v>
      </c>
      <c r="AC132" s="5" t="s">
        <v>233</v>
      </c>
      <c r="AD132" s="9" t="s">
        <v>203</v>
      </c>
      <c r="AE132" s="5" t="s">
        <v>204</v>
      </c>
      <c r="AF132" s="5" t="s">
        <v>205</v>
      </c>
      <c r="AG132" s="10">
        <v>44386</v>
      </c>
      <c r="AH132" s="10">
        <v>44386</v>
      </c>
      <c r="AI132" s="11" t="s">
        <v>673</v>
      </c>
    </row>
    <row r="133" spans="1:35" ht="69.75" customHeight="1" x14ac:dyDescent="0.25">
      <c r="A133" s="2">
        <v>2021</v>
      </c>
      <c r="B133" s="3">
        <v>44287</v>
      </c>
      <c r="C133" s="3">
        <v>44377</v>
      </c>
      <c r="D133" s="5" t="s">
        <v>674</v>
      </c>
      <c r="E133" s="5" t="s">
        <v>191</v>
      </c>
      <c r="F133" s="2" t="s">
        <v>92</v>
      </c>
      <c r="G133" s="5" t="s">
        <v>675</v>
      </c>
      <c r="H133" s="5" t="s">
        <v>193</v>
      </c>
      <c r="I133" s="5" t="s">
        <v>193</v>
      </c>
      <c r="J133" s="2" t="s">
        <v>126</v>
      </c>
      <c r="K133" s="5" t="s">
        <v>676</v>
      </c>
      <c r="L133" s="7" t="s">
        <v>195</v>
      </c>
      <c r="M133" s="4" t="s">
        <v>196</v>
      </c>
      <c r="N133" s="7" t="s">
        <v>197</v>
      </c>
      <c r="O133" s="5" t="s">
        <v>172</v>
      </c>
      <c r="P133" s="7" t="s">
        <v>198</v>
      </c>
      <c r="Q133" s="2" t="s">
        <v>172</v>
      </c>
      <c r="R133" s="4">
        <v>20299</v>
      </c>
      <c r="S133" s="2" t="s">
        <v>199</v>
      </c>
      <c r="T133" s="2" t="s">
        <v>199</v>
      </c>
      <c r="U133" s="2" t="s">
        <v>199</v>
      </c>
      <c r="V133" s="2" t="s">
        <v>199</v>
      </c>
      <c r="W133" s="2" t="s">
        <v>182</v>
      </c>
      <c r="X133" s="2" t="s">
        <v>185</v>
      </c>
      <c r="Y133" s="2" t="s">
        <v>187</v>
      </c>
      <c r="Z133" s="5" t="s">
        <v>200</v>
      </c>
      <c r="AA133" s="5" t="s">
        <v>209</v>
      </c>
      <c r="AB133" s="8">
        <f>313.24*1550</f>
        <v>485522</v>
      </c>
      <c r="AC133" s="5" t="s">
        <v>233</v>
      </c>
      <c r="AD133" s="9" t="s">
        <v>203</v>
      </c>
      <c r="AE133" s="5" t="s">
        <v>204</v>
      </c>
      <c r="AF133" s="5" t="s">
        <v>205</v>
      </c>
      <c r="AG133" s="10">
        <v>44386</v>
      </c>
      <c r="AH133" s="10">
        <v>44386</v>
      </c>
      <c r="AI133" s="11" t="s">
        <v>677</v>
      </c>
    </row>
    <row r="134" spans="1:35" ht="64.5" customHeight="1" x14ac:dyDescent="0.25">
      <c r="A134" s="2">
        <v>2021</v>
      </c>
      <c r="B134" s="3">
        <v>44287</v>
      </c>
      <c r="C134" s="3">
        <v>44377</v>
      </c>
      <c r="D134" s="5" t="s">
        <v>678</v>
      </c>
      <c r="E134" s="5" t="s">
        <v>191</v>
      </c>
      <c r="F134" s="2" t="s">
        <v>92</v>
      </c>
      <c r="G134" s="5" t="s">
        <v>679</v>
      </c>
      <c r="H134" s="5" t="s">
        <v>193</v>
      </c>
      <c r="I134" s="5" t="s">
        <v>193</v>
      </c>
      <c r="J134" s="2" t="s">
        <v>126</v>
      </c>
      <c r="K134" s="5" t="s">
        <v>680</v>
      </c>
      <c r="L134" s="7" t="s">
        <v>195</v>
      </c>
      <c r="M134" s="4" t="s">
        <v>196</v>
      </c>
      <c r="N134" s="7" t="s">
        <v>197</v>
      </c>
      <c r="O134" s="5" t="s">
        <v>172</v>
      </c>
      <c r="P134" s="7" t="s">
        <v>198</v>
      </c>
      <c r="Q134" s="2" t="s">
        <v>172</v>
      </c>
      <c r="R134" s="4">
        <v>20297</v>
      </c>
      <c r="S134" s="2" t="s">
        <v>199</v>
      </c>
      <c r="T134" s="2" t="s">
        <v>199</v>
      </c>
      <c r="U134" s="2" t="s">
        <v>199</v>
      </c>
      <c r="V134" s="2" t="s">
        <v>199</v>
      </c>
      <c r="W134" s="2" t="s">
        <v>182</v>
      </c>
      <c r="X134" s="2" t="s">
        <v>185</v>
      </c>
      <c r="Y134" s="2" t="s">
        <v>187</v>
      </c>
      <c r="Z134" s="5" t="s">
        <v>200</v>
      </c>
      <c r="AA134" s="5" t="s">
        <v>209</v>
      </c>
      <c r="AB134" s="8">
        <f>660*2050</f>
        <v>1353000</v>
      </c>
      <c r="AC134" s="5" t="s">
        <v>233</v>
      </c>
      <c r="AD134" s="9" t="s">
        <v>203</v>
      </c>
      <c r="AE134" s="5" t="s">
        <v>204</v>
      </c>
      <c r="AF134" s="5" t="s">
        <v>205</v>
      </c>
      <c r="AG134" s="10">
        <v>44386</v>
      </c>
      <c r="AH134" s="10">
        <v>44386</v>
      </c>
      <c r="AI134" s="11" t="s">
        <v>681</v>
      </c>
    </row>
    <row r="135" spans="1:35" ht="38.25" customHeight="1" x14ac:dyDescent="0.25">
      <c r="A135" s="2">
        <v>2021</v>
      </c>
      <c r="B135" s="3">
        <v>44287</v>
      </c>
      <c r="C135" s="3">
        <v>44377</v>
      </c>
      <c r="D135" s="5" t="s">
        <v>682</v>
      </c>
      <c r="E135" s="5" t="s">
        <v>191</v>
      </c>
      <c r="F135" s="2" t="s">
        <v>92</v>
      </c>
      <c r="G135" s="5" t="s">
        <v>683</v>
      </c>
      <c r="H135" s="5" t="s">
        <v>193</v>
      </c>
      <c r="I135" s="5" t="s">
        <v>193</v>
      </c>
      <c r="J135" s="2" t="s">
        <v>126</v>
      </c>
      <c r="K135" s="5" t="s">
        <v>684</v>
      </c>
      <c r="L135" s="7" t="s">
        <v>195</v>
      </c>
      <c r="M135" s="4" t="s">
        <v>196</v>
      </c>
      <c r="N135" s="7" t="s">
        <v>197</v>
      </c>
      <c r="O135" s="5" t="s">
        <v>172</v>
      </c>
      <c r="P135" s="7" t="s">
        <v>198</v>
      </c>
      <c r="Q135" s="2" t="s">
        <v>172</v>
      </c>
      <c r="R135" s="4">
        <v>20126</v>
      </c>
      <c r="S135" s="2" t="s">
        <v>199</v>
      </c>
      <c r="T135" s="2" t="s">
        <v>199</v>
      </c>
      <c r="U135" s="2" t="s">
        <v>199</v>
      </c>
      <c r="V135" s="2" t="s">
        <v>199</v>
      </c>
      <c r="W135" s="2" t="s">
        <v>182</v>
      </c>
      <c r="X135" s="2" t="s">
        <v>185</v>
      </c>
      <c r="Y135" s="2" t="s">
        <v>187</v>
      </c>
      <c r="Z135" s="5" t="s">
        <v>200</v>
      </c>
      <c r="AA135" s="5" t="s">
        <v>209</v>
      </c>
      <c r="AB135" s="8">
        <f>487.08*1750</f>
        <v>852390</v>
      </c>
      <c r="AC135" s="5" t="s">
        <v>233</v>
      </c>
      <c r="AD135" s="9" t="s">
        <v>203</v>
      </c>
      <c r="AE135" s="5" t="s">
        <v>204</v>
      </c>
      <c r="AF135" s="5" t="s">
        <v>205</v>
      </c>
      <c r="AG135" s="10">
        <v>44386</v>
      </c>
      <c r="AH135" s="10">
        <v>44386</v>
      </c>
      <c r="AI135" s="11" t="s">
        <v>685</v>
      </c>
    </row>
    <row r="136" spans="1:35" ht="80.25" customHeight="1" x14ac:dyDescent="0.25">
      <c r="A136" s="2">
        <v>2021</v>
      </c>
      <c r="B136" s="3">
        <v>44287</v>
      </c>
      <c r="C136" s="3">
        <v>44377</v>
      </c>
      <c r="D136" s="4" t="s">
        <v>686</v>
      </c>
      <c r="E136" s="5" t="s">
        <v>191</v>
      </c>
      <c r="F136" s="2" t="s">
        <v>92</v>
      </c>
      <c r="G136" s="4" t="s">
        <v>687</v>
      </c>
      <c r="H136" s="5" t="s">
        <v>193</v>
      </c>
      <c r="I136" s="5" t="s">
        <v>193</v>
      </c>
      <c r="J136" s="2" t="s">
        <v>126</v>
      </c>
      <c r="K136" s="5" t="s">
        <v>688</v>
      </c>
      <c r="L136" s="7" t="s">
        <v>195</v>
      </c>
      <c r="M136" s="4" t="s">
        <v>196</v>
      </c>
      <c r="N136" s="7" t="s">
        <v>197</v>
      </c>
      <c r="O136" s="5" t="s">
        <v>172</v>
      </c>
      <c r="P136" s="7" t="s">
        <v>198</v>
      </c>
      <c r="Q136" s="2" t="s">
        <v>172</v>
      </c>
      <c r="R136" s="4">
        <v>20118</v>
      </c>
      <c r="S136" s="2" t="s">
        <v>199</v>
      </c>
      <c r="T136" s="2" t="s">
        <v>199</v>
      </c>
      <c r="U136" s="2" t="s">
        <v>199</v>
      </c>
      <c r="V136" s="2" t="s">
        <v>199</v>
      </c>
      <c r="W136" s="2" t="s">
        <v>182</v>
      </c>
      <c r="X136" s="2" t="s">
        <v>185</v>
      </c>
      <c r="Y136" s="2" t="s">
        <v>187</v>
      </c>
      <c r="Z136" s="5" t="s">
        <v>200</v>
      </c>
      <c r="AA136" s="4" t="s">
        <v>689</v>
      </c>
      <c r="AB136" s="8">
        <f>282*3500</f>
        <v>987000</v>
      </c>
      <c r="AC136" s="4" t="s">
        <v>690</v>
      </c>
      <c r="AD136" s="9" t="s">
        <v>203</v>
      </c>
      <c r="AE136" s="5" t="s">
        <v>204</v>
      </c>
      <c r="AF136" s="5" t="s">
        <v>205</v>
      </c>
      <c r="AG136" s="10">
        <v>44386</v>
      </c>
      <c r="AH136" s="10">
        <v>44386</v>
      </c>
      <c r="AI136" s="11" t="s">
        <v>691</v>
      </c>
    </row>
    <row r="137" spans="1:35" ht="98.25" customHeight="1" x14ac:dyDescent="0.25">
      <c r="A137" s="2">
        <v>2021</v>
      </c>
      <c r="B137" s="3">
        <v>44287</v>
      </c>
      <c r="C137" s="3">
        <v>44377</v>
      </c>
      <c r="D137" s="5" t="s">
        <v>692</v>
      </c>
      <c r="E137" s="5" t="s">
        <v>191</v>
      </c>
      <c r="F137" s="2" t="s">
        <v>92</v>
      </c>
      <c r="G137" s="5" t="s">
        <v>693</v>
      </c>
      <c r="H137" s="5" t="s">
        <v>193</v>
      </c>
      <c r="I137" s="5" t="s">
        <v>193</v>
      </c>
      <c r="J137" s="2" t="s">
        <v>126</v>
      </c>
      <c r="K137" s="5" t="s">
        <v>694</v>
      </c>
      <c r="L137" s="7" t="s">
        <v>195</v>
      </c>
      <c r="M137" s="4" t="s">
        <v>196</v>
      </c>
      <c r="N137" s="7" t="s">
        <v>197</v>
      </c>
      <c r="O137" s="5" t="s">
        <v>172</v>
      </c>
      <c r="P137" s="7" t="s">
        <v>198</v>
      </c>
      <c r="Q137" s="2" t="s">
        <v>172</v>
      </c>
      <c r="R137" s="4">
        <v>20196</v>
      </c>
      <c r="S137" s="2" t="s">
        <v>199</v>
      </c>
      <c r="T137" s="2" t="s">
        <v>199</v>
      </c>
      <c r="U137" s="2" t="s">
        <v>199</v>
      </c>
      <c r="V137" s="2" t="s">
        <v>199</v>
      </c>
      <c r="W137" s="2" t="s">
        <v>182</v>
      </c>
      <c r="X137" s="2" t="s">
        <v>185</v>
      </c>
      <c r="Y137" s="2" t="s">
        <v>187</v>
      </c>
      <c r="Z137" s="5" t="s">
        <v>200</v>
      </c>
      <c r="AA137" s="5" t="s">
        <v>209</v>
      </c>
      <c r="AB137" s="8">
        <f>500.14*1700</f>
        <v>850238</v>
      </c>
      <c r="AC137" s="5" t="s">
        <v>233</v>
      </c>
      <c r="AD137" s="9" t="s">
        <v>203</v>
      </c>
      <c r="AE137" s="5" t="s">
        <v>204</v>
      </c>
      <c r="AF137" s="5" t="s">
        <v>205</v>
      </c>
      <c r="AG137" s="10">
        <v>44386</v>
      </c>
      <c r="AH137" s="10">
        <v>44386</v>
      </c>
      <c r="AI137" s="11" t="s">
        <v>695</v>
      </c>
    </row>
    <row r="138" spans="1:35" ht="68.25" customHeight="1" x14ac:dyDescent="0.25">
      <c r="A138" s="2">
        <v>2021</v>
      </c>
      <c r="B138" s="3">
        <v>44287</v>
      </c>
      <c r="C138" s="3">
        <v>44377</v>
      </c>
      <c r="D138" s="5" t="s">
        <v>696</v>
      </c>
      <c r="E138" s="5" t="s">
        <v>191</v>
      </c>
      <c r="F138" s="2" t="s">
        <v>92</v>
      </c>
      <c r="G138" s="5" t="s">
        <v>697</v>
      </c>
      <c r="H138" s="5" t="s">
        <v>193</v>
      </c>
      <c r="I138" s="5" t="s">
        <v>193</v>
      </c>
      <c r="J138" s="2" t="s">
        <v>126</v>
      </c>
      <c r="K138" s="5" t="s">
        <v>698</v>
      </c>
      <c r="L138" s="7" t="s">
        <v>195</v>
      </c>
      <c r="M138" s="4" t="s">
        <v>196</v>
      </c>
      <c r="N138" s="7" t="s">
        <v>197</v>
      </c>
      <c r="O138" s="5" t="s">
        <v>172</v>
      </c>
      <c r="P138" s="7" t="s">
        <v>198</v>
      </c>
      <c r="Q138" s="2" t="s">
        <v>172</v>
      </c>
      <c r="R138" s="4">
        <v>20263</v>
      </c>
      <c r="S138" s="2" t="s">
        <v>199</v>
      </c>
      <c r="T138" s="2" t="s">
        <v>199</v>
      </c>
      <c r="U138" s="2" t="s">
        <v>199</v>
      </c>
      <c r="V138" s="2" t="s">
        <v>199</v>
      </c>
      <c r="W138" s="2" t="s">
        <v>182</v>
      </c>
      <c r="X138" s="2" t="s">
        <v>185</v>
      </c>
      <c r="Y138" s="2" t="s">
        <v>187</v>
      </c>
      <c r="Z138" s="5" t="s">
        <v>200</v>
      </c>
      <c r="AA138" s="5" t="s">
        <v>209</v>
      </c>
      <c r="AB138" s="8">
        <f>400*1400</f>
        <v>560000</v>
      </c>
      <c r="AC138" s="5" t="s">
        <v>233</v>
      </c>
      <c r="AD138" s="9" t="s">
        <v>203</v>
      </c>
      <c r="AE138" s="5" t="s">
        <v>204</v>
      </c>
      <c r="AF138" s="5" t="s">
        <v>205</v>
      </c>
      <c r="AG138" s="10">
        <v>44386</v>
      </c>
      <c r="AH138" s="10">
        <v>44386</v>
      </c>
      <c r="AI138" s="11" t="s">
        <v>699</v>
      </c>
    </row>
    <row r="139" spans="1:35" ht="94.5" customHeight="1" x14ac:dyDescent="0.25">
      <c r="A139" s="2">
        <v>2021</v>
      </c>
      <c r="B139" s="3">
        <v>44287</v>
      </c>
      <c r="C139" s="3">
        <v>44377</v>
      </c>
      <c r="D139" s="5" t="s">
        <v>700</v>
      </c>
      <c r="E139" s="5" t="s">
        <v>191</v>
      </c>
      <c r="F139" s="2" t="s">
        <v>92</v>
      </c>
      <c r="G139" s="5" t="s">
        <v>701</v>
      </c>
      <c r="H139" s="5" t="s">
        <v>193</v>
      </c>
      <c r="I139" s="5" t="s">
        <v>193</v>
      </c>
      <c r="J139" s="2" t="s">
        <v>126</v>
      </c>
      <c r="K139" s="5" t="s">
        <v>702</v>
      </c>
      <c r="L139" s="7" t="s">
        <v>195</v>
      </c>
      <c r="M139" s="4" t="s">
        <v>196</v>
      </c>
      <c r="N139" s="7" t="s">
        <v>197</v>
      </c>
      <c r="O139" s="5" t="s">
        <v>172</v>
      </c>
      <c r="P139" s="7" t="s">
        <v>198</v>
      </c>
      <c r="Q139" s="2" t="s">
        <v>172</v>
      </c>
      <c r="R139" s="4">
        <v>20126</v>
      </c>
      <c r="S139" s="2" t="s">
        <v>199</v>
      </c>
      <c r="T139" s="2" t="s">
        <v>199</v>
      </c>
      <c r="U139" s="2" t="s">
        <v>199</v>
      </c>
      <c r="V139" s="2" t="s">
        <v>199</v>
      </c>
      <c r="W139" s="2" t="s">
        <v>182</v>
      </c>
      <c r="X139" s="2" t="s">
        <v>185</v>
      </c>
      <c r="Y139" s="2" t="s">
        <v>187</v>
      </c>
      <c r="Z139" s="5" t="s">
        <v>200</v>
      </c>
      <c r="AA139" s="5" t="s">
        <v>209</v>
      </c>
      <c r="AB139" s="8">
        <f>400*1450</f>
        <v>580000</v>
      </c>
      <c r="AC139" s="5" t="s">
        <v>703</v>
      </c>
      <c r="AD139" s="9" t="s">
        <v>203</v>
      </c>
      <c r="AE139" s="5" t="s">
        <v>204</v>
      </c>
      <c r="AF139" s="5" t="s">
        <v>205</v>
      </c>
      <c r="AG139" s="10">
        <v>44386</v>
      </c>
      <c r="AH139" s="10">
        <v>44386</v>
      </c>
      <c r="AI139" s="11" t="s">
        <v>704</v>
      </c>
    </row>
    <row r="140" spans="1:35" ht="82.5" customHeight="1" x14ac:dyDescent="0.25">
      <c r="A140" s="2">
        <v>2021</v>
      </c>
      <c r="B140" s="3">
        <v>44287</v>
      </c>
      <c r="C140" s="3">
        <v>44377</v>
      </c>
      <c r="D140" s="5" t="s">
        <v>705</v>
      </c>
      <c r="E140" s="5" t="s">
        <v>191</v>
      </c>
      <c r="F140" s="2" t="s">
        <v>111</v>
      </c>
      <c r="G140" s="5" t="s">
        <v>706</v>
      </c>
      <c r="H140" s="5" t="s">
        <v>193</v>
      </c>
      <c r="I140" s="5" t="s">
        <v>193</v>
      </c>
      <c r="J140" s="2" t="s">
        <v>126</v>
      </c>
      <c r="K140" s="5" t="s">
        <v>707</v>
      </c>
      <c r="L140" s="7" t="s">
        <v>195</v>
      </c>
      <c r="M140" s="4" t="s">
        <v>196</v>
      </c>
      <c r="N140" s="7" t="s">
        <v>197</v>
      </c>
      <c r="O140" s="5" t="s">
        <v>172</v>
      </c>
      <c r="P140" s="7" t="s">
        <v>198</v>
      </c>
      <c r="Q140" s="2" t="s">
        <v>172</v>
      </c>
      <c r="R140" s="4">
        <v>20299</v>
      </c>
      <c r="S140" s="2" t="s">
        <v>199</v>
      </c>
      <c r="T140" s="2" t="s">
        <v>199</v>
      </c>
      <c r="U140" s="2" t="s">
        <v>199</v>
      </c>
      <c r="V140" s="2" t="s">
        <v>199</v>
      </c>
      <c r="W140" s="2" t="s">
        <v>182</v>
      </c>
      <c r="X140" s="2" t="s">
        <v>185</v>
      </c>
      <c r="Y140" s="2" t="s">
        <v>187</v>
      </c>
      <c r="Z140" s="5" t="s">
        <v>200</v>
      </c>
      <c r="AA140" s="5" t="s">
        <v>209</v>
      </c>
      <c r="AB140" s="8">
        <f>400*1350</f>
        <v>540000</v>
      </c>
      <c r="AC140" s="5" t="s">
        <v>233</v>
      </c>
      <c r="AD140" s="9" t="s">
        <v>203</v>
      </c>
      <c r="AE140" s="5" t="s">
        <v>204</v>
      </c>
      <c r="AF140" s="5" t="s">
        <v>205</v>
      </c>
      <c r="AG140" s="10">
        <v>44386</v>
      </c>
      <c r="AH140" s="10">
        <v>44386</v>
      </c>
      <c r="AI140" s="11" t="s">
        <v>708</v>
      </c>
    </row>
    <row r="141" spans="1:35" ht="68.25" customHeight="1" x14ac:dyDescent="0.25">
      <c r="A141" s="2">
        <v>2021</v>
      </c>
      <c r="B141" s="3">
        <v>44287</v>
      </c>
      <c r="C141" s="3">
        <v>44377</v>
      </c>
      <c r="D141" s="5" t="s">
        <v>709</v>
      </c>
      <c r="E141" s="5" t="s">
        <v>191</v>
      </c>
      <c r="F141" s="2" t="s">
        <v>92</v>
      </c>
      <c r="G141" s="5" t="s">
        <v>710</v>
      </c>
      <c r="H141" s="5" t="s">
        <v>193</v>
      </c>
      <c r="I141" s="5" t="s">
        <v>193</v>
      </c>
      <c r="J141" s="2" t="s">
        <v>126</v>
      </c>
      <c r="K141" s="5" t="s">
        <v>711</v>
      </c>
      <c r="L141" s="7" t="s">
        <v>195</v>
      </c>
      <c r="M141" s="4" t="s">
        <v>196</v>
      </c>
      <c r="N141" s="7" t="s">
        <v>197</v>
      </c>
      <c r="O141" s="5" t="s">
        <v>172</v>
      </c>
      <c r="P141" s="7" t="s">
        <v>198</v>
      </c>
      <c r="Q141" s="2" t="s">
        <v>172</v>
      </c>
      <c r="R141" s="4">
        <v>20298</v>
      </c>
      <c r="S141" s="2" t="s">
        <v>199</v>
      </c>
      <c r="T141" s="2" t="s">
        <v>199</v>
      </c>
      <c r="U141" s="2" t="s">
        <v>199</v>
      </c>
      <c r="V141" s="2" t="s">
        <v>199</v>
      </c>
      <c r="W141" s="2" t="s">
        <v>182</v>
      </c>
      <c r="X141" s="2" t="s">
        <v>185</v>
      </c>
      <c r="Y141" s="2" t="s">
        <v>187</v>
      </c>
      <c r="Z141" s="5" t="s">
        <v>200</v>
      </c>
      <c r="AA141" s="5" t="s">
        <v>209</v>
      </c>
      <c r="AB141" s="8">
        <v>0</v>
      </c>
      <c r="AC141" s="5" t="s">
        <v>233</v>
      </c>
      <c r="AD141" s="9" t="s">
        <v>203</v>
      </c>
      <c r="AE141" s="5" t="s">
        <v>204</v>
      </c>
      <c r="AF141" s="5" t="s">
        <v>205</v>
      </c>
      <c r="AG141" s="10">
        <v>44386</v>
      </c>
      <c r="AH141" s="10">
        <v>44386</v>
      </c>
      <c r="AI141" s="11" t="s">
        <v>712</v>
      </c>
    </row>
    <row r="142" spans="1:35" ht="63.75" customHeight="1" x14ac:dyDescent="0.25">
      <c r="A142" s="2">
        <v>2021</v>
      </c>
      <c r="B142" s="3">
        <v>44287</v>
      </c>
      <c r="C142" s="3">
        <v>44377</v>
      </c>
      <c r="D142" s="5" t="s">
        <v>713</v>
      </c>
      <c r="E142" s="5" t="s">
        <v>191</v>
      </c>
      <c r="F142" s="2" t="s">
        <v>92</v>
      </c>
      <c r="G142" s="5" t="s">
        <v>714</v>
      </c>
      <c r="H142" s="5" t="s">
        <v>193</v>
      </c>
      <c r="I142" s="5" t="s">
        <v>193</v>
      </c>
      <c r="J142" s="2" t="s">
        <v>126</v>
      </c>
      <c r="K142" s="5" t="s">
        <v>715</v>
      </c>
      <c r="L142" s="7" t="s">
        <v>195</v>
      </c>
      <c r="M142" s="4" t="s">
        <v>196</v>
      </c>
      <c r="N142" s="7" t="s">
        <v>197</v>
      </c>
      <c r="O142" s="5" t="s">
        <v>172</v>
      </c>
      <c r="P142" s="7" t="s">
        <v>198</v>
      </c>
      <c r="Q142" s="2" t="s">
        <v>172</v>
      </c>
      <c r="R142" s="4">
        <v>20263</v>
      </c>
      <c r="S142" s="2" t="s">
        <v>199</v>
      </c>
      <c r="T142" s="2" t="s">
        <v>199</v>
      </c>
      <c r="U142" s="2" t="s">
        <v>199</v>
      </c>
      <c r="V142" s="2" t="s">
        <v>199</v>
      </c>
      <c r="W142" s="2" t="s">
        <v>182</v>
      </c>
      <c r="X142" s="2" t="s">
        <v>185</v>
      </c>
      <c r="Y142" s="2" t="s">
        <v>187</v>
      </c>
      <c r="Z142" s="5" t="s">
        <v>200</v>
      </c>
      <c r="AA142" s="5" t="s">
        <v>209</v>
      </c>
      <c r="AB142" s="8">
        <v>0</v>
      </c>
      <c r="AC142" s="5" t="s">
        <v>233</v>
      </c>
      <c r="AD142" s="9" t="s">
        <v>203</v>
      </c>
      <c r="AE142" s="5" t="s">
        <v>204</v>
      </c>
      <c r="AF142" s="5" t="s">
        <v>205</v>
      </c>
      <c r="AG142" s="10">
        <v>44386</v>
      </c>
      <c r="AH142" s="10">
        <v>44386</v>
      </c>
      <c r="AI142" s="11" t="s">
        <v>716</v>
      </c>
    </row>
    <row r="143" spans="1:35" ht="110.25" customHeight="1" x14ac:dyDescent="0.25">
      <c r="A143" s="2">
        <v>2021</v>
      </c>
      <c r="B143" s="3">
        <v>44287</v>
      </c>
      <c r="C143" s="3">
        <v>44377</v>
      </c>
      <c r="D143" s="5" t="s">
        <v>717</v>
      </c>
      <c r="E143" s="5" t="s">
        <v>191</v>
      </c>
      <c r="F143" s="2" t="s">
        <v>92</v>
      </c>
      <c r="G143" s="5" t="s">
        <v>718</v>
      </c>
      <c r="H143" s="5" t="s">
        <v>193</v>
      </c>
      <c r="I143" s="5" t="s">
        <v>193</v>
      </c>
      <c r="J143" s="2" t="s">
        <v>126</v>
      </c>
      <c r="K143" s="5" t="s">
        <v>719</v>
      </c>
      <c r="L143" s="7" t="s">
        <v>195</v>
      </c>
      <c r="M143" s="4" t="s">
        <v>196</v>
      </c>
      <c r="N143" s="7" t="s">
        <v>197</v>
      </c>
      <c r="O143" s="5" t="s">
        <v>172</v>
      </c>
      <c r="P143" s="7" t="s">
        <v>198</v>
      </c>
      <c r="Q143" s="2" t="s">
        <v>172</v>
      </c>
      <c r="R143" s="4">
        <v>20174</v>
      </c>
      <c r="S143" s="2" t="s">
        <v>199</v>
      </c>
      <c r="T143" s="2" t="s">
        <v>199</v>
      </c>
      <c r="U143" s="2" t="s">
        <v>199</v>
      </c>
      <c r="V143" s="2" t="s">
        <v>199</v>
      </c>
      <c r="W143" s="2" t="s">
        <v>182</v>
      </c>
      <c r="X143" s="2" t="s">
        <v>185</v>
      </c>
      <c r="Y143" s="2" t="s">
        <v>187</v>
      </c>
      <c r="Z143" s="5" t="s">
        <v>200</v>
      </c>
      <c r="AA143" s="5" t="s">
        <v>209</v>
      </c>
      <c r="AB143" s="8">
        <f>400*1500</f>
        <v>600000</v>
      </c>
      <c r="AC143" s="5" t="s">
        <v>233</v>
      </c>
      <c r="AD143" s="9" t="s">
        <v>203</v>
      </c>
      <c r="AE143" s="5" t="s">
        <v>204</v>
      </c>
      <c r="AF143" s="5" t="s">
        <v>205</v>
      </c>
      <c r="AG143" s="10">
        <v>44386</v>
      </c>
      <c r="AH143" s="10">
        <v>44386</v>
      </c>
      <c r="AI143" s="11" t="s">
        <v>720</v>
      </c>
    </row>
    <row r="144" spans="1:35" ht="78.75" customHeight="1" x14ac:dyDescent="0.25">
      <c r="A144" s="2">
        <v>2021</v>
      </c>
      <c r="B144" s="3">
        <v>44287</v>
      </c>
      <c r="C144" s="3">
        <v>44377</v>
      </c>
      <c r="D144" s="5" t="s">
        <v>721</v>
      </c>
      <c r="E144" s="5" t="s">
        <v>191</v>
      </c>
      <c r="F144" s="2" t="s">
        <v>92</v>
      </c>
      <c r="G144" s="5" t="s">
        <v>722</v>
      </c>
      <c r="H144" s="5" t="s">
        <v>193</v>
      </c>
      <c r="I144" s="5" t="s">
        <v>193</v>
      </c>
      <c r="J144" s="2" t="s">
        <v>126</v>
      </c>
      <c r="K144" s="5" t="s">
        <v>723</v>
      </c>
      <c r="L144" s="7" t="s">
        <v>195</v>
      </c>
      <c r="M144" s="4" t="s">
        <v>196</v>
      </c>
      <c r="N144" s="7" t="s">
        <v>197</v>
      </c>
      <c r="O144" s="5" t="s">
        <v>172</v>
      </c>
      <c r="P144" s="7" t="s">
        <v>198</v>
      </c>
      <c r="Q144" s="2" t="s">
        <v>172</v>
      </c>
      <c r="R144" s="4">
        <v>20196</v>
      </c>
      <c r="S144" s="2" t="s">
        <v>199</v>
      </c>
      <c r="T144" s="2" t="s">
        <v>199</v>
      </c>
      <c r="U144" s="2" t="s">
        <v>199</v>
      </c>
      <c r="V144" s="2" t="s">
        <v>199</v>
      </c>
      <c r="W144" s="2" t="s">
        <v>182</v>
      </c>
      <c r="X144" s="2" t="s">
        <v>185</v>
      </c>
      <c r="Y144" s="2" t="s">
        <v>187</v>
      </c>
      <c r="Z144" s="5" t="s">
        <v>200</v>
      </c>
      <c r="AA144" s="5" t="s">
        <v>209</v>
      </c>
      <c r="AB144" s="8">
        <v>0</v>
      </c>
      <c r="AC144" s="5" t="s">
        <v>233</v>
      </c>
      <c r="AD144" s="9" t="s">
        <v>203</v>
      </c>
      <c r="AE144" s="5" t="s">
        <v>204</v>
      </c>
      <c r="AF144" s="5" t="s">
        <v>205</v>
      </c>
      <c r="AG144" s="10">
        <v>44386</v>
      </c>
      <c r="AH144" s="10">
        <v>44386</v>
      </c>
      <c r="AI144" s="11" t="s">
        <v>724</v>
      </c>
    </row>
    <row r="145" spans="1:35" ht="83.25" customHeight="1" x14ac:dyDescent="0.25">
      <c r="A145" s="2">
        <v>2021</v>
      </c>
      <c r="B145" s="3">
        <v>44287</v>
      </c>
      <c r="C145" s="3">
        <v>44377</v>
      </c>
      <c r="D145" s="5" t="s">
        <v>725</v>
      </c>
      <c r="E145" s="5" t="s">
        <v>191</v>
      </c>
      <c r="F145" s="2" t="s">
        <v>111</v>
      </c>
      <c r="G145" s="5" t="s">
        <v>632</v>
      </c>
      <c r="H145" s="5" t="s">
        <v>193</v>
      </c>
      <c r="I145" s="5" t="s">
        <v>193</v>
      </c>
      <c r="J145" s="2" t="s">
        <v>126</v>
      </c>
      <c r="K145" s="5" t="s">
        <v>702</v>
      </c>
      <c r="L145" s="7" t="s">
        <v>195</v>
      </c>
      <c r="M145" s="4" t="s">
        <v>196</v>
      </c>
      <c r="N145" s="7" t="s">
        <v>197</v>
      </c>
      <c r="O145" s="5" t="s">
        <v>172</v>
      </c>
      <c r="P145" s="7" t="s">
        <v>198</v>
      </c>
      <c r="Q145" s="2" t="s">
        <v>172</v>
      </c>
      <c r="R145" s="4">
        <v>20126</v>
      </c>
      <c r="S145" s="2" t="s">
        <v>199</v>
      </c>
      <c r="T145" s="2" t="s">
        <v>199</v>
      </c>
      <c r="U145" s="2" t="s">
        <v>199</v>
      </c>
      <c r="V145" s="2" t="s">
        <v>199</v>
      </c>
      <c r="W145" s="2" t="s">
        <v>182</v>
      </c>
      <c r="X145" s="2" t="s">
        <v>185</v>
      </c>
      <c r="Y145" s="2" t="s">
        <v>187</v>
      </c>
      <c r="Z145" s="5" t="s">
        <v>200</v>
      </c>
      <c r="AA145" s="5" t="s">
        <v>209</v>
      </c>
      <c r="AB145" s="8">
        <v>0</v>
      </c>
      <c r="AC145" s="5" t="s">
        <v>233</v>
      </c>
      <c r="AD145" s="9" t="s">
        <v>203</v>
      </c>
      <c r="AE145" s="5" t="s">
        <v>204</v>
      </c>
      <c r="AF145" s="5" t="s">
        <v>205</v>
      </c>
      <c r="AG145" s="10">
        <v>44386</v>
      </c>
      <c r="AH145" s="10">
        <v>44386</v>
      </c>
      <c r="AI145" s="11" t="s">
        <v>726</v>
      </c>
    </row>
    <row r="146" spans="1:35" ht="92.25" customHeight="1" x14ac:dyDescent="0.25">
      <c r="A146" s="2">
        <v>2021</v>
      </c>
      <c r="B146" s="3">
        <v>44287</v>
      </c>
      <c r="C146" s="3">
        <v>44377</v>
      </c>
      <c r="D146" s="5" t="s">
        <v>727</v>
      </c>
      <c r="E146" s="5" t="s">
        <v>191</v>
      </c>
      <c r="F146" s="2" t="s">
        <v>103</v>
      </c>
      <c r="G146" s="5" t="s">
        <v>728</v>
      </c>
      <c r="H146" s="5" t="s">
        <v>193</v>
      </c>
      <c r="I146" s="5" t="s">
        <v>193</v>
      </c>
      <c r="J146" s="2" t="s">
        <v>126</v>
      </c>
      <c r="K146" s="5" t="s">
        <v>729</v>
      </c>
      <c r="L146" s="7" t="s">
        <v>195</v>
      </c>
      <c r="M146" s="4" t="s">
        <v>196</v>
      </c>
      <c r="N146" s="7" t="s">
        <v>197</v>
      </c>
      <c r="O146" s="5" t="s">
        <v>172</v>
      </c>
      <c r="P146" s="7" t="s">
        <v>198</v>
      </c>
      <c r="Q146" s="2" t="s">
        <v>172</v>
      </c>
      <c r="R146" s="4">
        <v>20126</v>
      </c>
      <c r="S146" s="2" t="s">
        <v>199</v>
      </c>
      <c r="T146" s="2" t="s">
        <v>199</v>
      </c>
      <c r="U146" s="2" t="s">
        <v>199</v>
      </c>
      <c r="V146" s="2" t="s">
        <v>199</v>
      </c>
      <c r="W146" s="2" t="s">
        <v>182</v>
      </c>
      <c r="X146" s="2" t="s">
        <v>185</v>
      </c>
      <c r="Y146" s="2" t="s">
        <v>187</v>
      </c>
      <c r="Z146" s="5" t="s">
        <v>200</v>
      </c>
      <c r="AA146" s="5" t="s">
        <v>209</v>
      </c>
      <c r="AB146" s="8">
        <v>0</v>
      </c>
      <c r="AC146" s="5" t="s">
        <v>233</v>
      </c>
      <c r="AD146" s="9" t="s">
        <v>203</v>
      </c>
      <c r="AE146" s="5" t="s">
        <v>204</v>
      </c>
      <c r="AF146" s="5" t="s">
        <v>205</v>
      </c>
      <c r="AG146" s="10">
        <v>44386</v>
      </c>
      <c r="AH146" s="10">
        <v>44386</v>
      </c>
      <c r="AI146" s="11" t="s">
        <v>730</v>
      </c>
    </row>
    <row r="147" spans="1:35" ht="68.25" customHeight="1" x14ac:dyDescent="0.25">
      <c r="A147" s="2">
        <v>2021</v>
      </c>
      <c r="B147" s="3">
        <v>44287</v>
      </c>
      <c r="C147" s="3">
        <v>44377</v>
      </c>
      <c r="D147" s="5" t="s">
        <v>731</v>
      </c>
      <c r="E147" s="5" t="s">
        <v>191</v>
      </c>
      <c r="F147" s="2" t="s">
        <v>92</v>
      </c>
      <c r="G147" s="5" t="s">
        <v>732</v>
      </c>
      <c r="H147" s="5" t="s">
        <v>193</v>
      </c>
      <c r="I147" s="5" t="s">
        <v>193</v>
      </c>
      <c r="J147" s="2" t="s">
        <v>126</v>
      </c>
      <c r="K147" s="5" t="s">
        <v>733</v>
      </c>
      <c r="L147" s="7" t="s">
        <v>195</v>
      </c>
      <c r="M147" s="4" t="s">
        <v>172</v>
      </c>
      <c r="N147" s="7" t="s">
        <v>197</v>
      </c>
      <c r="O147" s="5" t="s">
        <v>172</v>
      </c>
      <c r="P147" s="7" t="s">
        <v>198</v>
      </c>
      <c r="Q147" s="2" t="s">
        <v>172</v>
      </c>
      <c r="R147" s="4">
        <v>20174</v>
      </c>
      <c r="S147" s="2" t="s">
        <v>199</v>
      </c>
      <c r="T147" s="2" t="s">
        <v>199</v>
      </c>
      <c r="U147" s="2" t="s">
        <v>199</v>
      </c>
      <c r="V147" s="2" t="s">
        <v>199</v>
      </c>
      <c r="W147" s="2" t="s">
        <v>182</v>
      </c>
      <c r="X147" s="2" t="s">
        <v>185</v>
      </c>
      <c r="Y147" s="2" t="s">
        <v>187</v>
      </c>
      <c r="Z147" s="5" t="s">
        <v>200</v>
      </c>
      <c r="AA147" s="5" t="s">
        <v>209</v>
      </c>
      <c r="AB147" s="8">
        <f>450*1650</f>
        <v>742500</v>
      </c>
      <c r="AC147" s="5" t="s">
        <v>233</v>
      </c>
      <c r="AD147" s="9" t="s">
        <v>203</v>
      </c>
      <c r="AE147" s="5" t="s">
        <v>204</v>
      </c>
      <c r="AF147" s="5" t="s">
        <v>205</v>
      </c>
      <c r="AG147" s="10">
        <v>44386</v>
      </c>
      <c r="AH147" s="10">
        <v>44386</v>
      </c>
      <c r="AI147" s="11" t="s">
        <v>734</v>
      </c>
    </row>
    <row r="148" spans="1:35" ht="78" customHeight="1" x14ac:dyDescent="0.25">
      <c r="A148" s="2">
        <v>2021</v>
      </c>
      <c r="B148" s="3">
        <v>44287</v>
      </c>
      <c r="C148" s="3">
        <v>44377</v>
      </c>
      <c r="D148" s="5" t="s">
        <v>735</v>
      </c>
      <c r="E148" s="5" t="s">
        <v>191</v>
      </c>
      <c r="F148" s="2" t="s">
        <v>92</v>
      </c>
      <c r="G148" s="5" t="s">
        <v>736</v>
      </c>
      <c r="H148" s="5" t="s">
        <v>193</v>
      </c>
      <c r="I148" s="5" t="s">
        <v>193</v>
      </c>
      <c r="J148" s="2" t="s">
        <v>126</v>
      </c>
      <c r="K148" s="5" t="s">
        <v>737</v>
      </c>
      <c r="L148" s="7" t="s">
        <v>195</v>
      </c>
      <c r="M148" s="4" t="s">
        <v>172</v>
      </c>
      <c r="N148" s="7" t="s">
        <v>197</v>
      </c>
      <c r="O148" s="5" t="s">
        <v>172</v>
      </c>
      <c r="P148" s="7" t="s">
        <v>198</v>
      </c>
      <c r="Q148" s="2" t="s">
        <v>172</v>
      </c>
      <c r="R148" s="4">
        <v>20175</v>
      </c>
      <c r="S148" s="2" t="s">
        <v>199</v>
      </c>
      <c r="T148" s="2" t="s">
        <v>199</v>
      </c>
      <c r="U148" s="2" t="s">
        <v>199</v>
      </c>
      <c r="V148" s="2" t="s">
        <v>199</v>
      </c>
      <c r="W148" s="2" t="s">
        <v>182</v>
      </c>
      <c r="X148" s="2" t="s">
        <v>185</v>
      </c>
      <c r="Y148" s="2" t="s">
        <v>187</v>
      </c>
      <c r="Z148" s="5" t="s">
        <v>200</v>
      </c>
      <c r="AA148" s="5" t="s">
        <v>209</v>
      </c>
      <c r="AB148" s="8">
        <v>0</v>
      </c>
      <c r="AC148" s="5" t="s">
        <v>233</v>
      </c>
      <c r="AD148" s="9" t="s">
        <v>203</v>
      </c>
      <c r="AE148" s="5" t="s">
        <v>204</v>
      </c>
      <c r="AF148" s="5" t="s">
        <v>205</v>
      </c>
      <c r="AG148" s="10">
        <v>44386</v>
      </c>
      <c r="AH148" s="10">
        <v>44386</v>
      </c>
      <c r="AI148" s="11" t="s">
        <v>738</v>
      </c>
    </row>
    <row r="149" spans="1:35" ht="41.25" customHeight="1" x14ac:dyDescent="0.25">
      <c r="A149" s="2">
        <v>2021</v>
      </c>
      <c r="B149" s="3">
        <v>44287</v>
      </c>
      <c r="C149" s="3">
        <v>44377</v>
      </c>
      <c r="D149" s="4" t="s">
        <v>735</v>
      </c>
      <c r="E149" s="5" t="s">
        <v>191</v>
      </c>
      <c r="F149" s="2" t="s">
        <v>92</v>
      </c>
      <c r="G149" s="4" t="s">
        <v>192</v>
      </c>
      <c r="H149" s="5" t="s">
        <v>193</v>
      </c>
      <c r="I149" s="5" t="s">
        <v>193</v>
      </c>
      <c r="J149" s="2" t="s">
        <v>123</v>
      </c>
      <c r="K149" s="4" t="s">
        <v>482</v>
      </c>
      <c r="L149" s="7" t="s">
        <v>195</v>
      </c>
      <c r="M149" s="4" t="s">
        <v>196</v>
      </c>
      <c r="N149" s="7" t="s">
        <v>197</v>
      </c>
      <c r="O149" s="5" t="s">
        <v>172</v>
      </c>
      <c r="P149" s="7" t="s">
        <v>198</v>
      </c>
      <c r="Q149" s="2" t="s">
        <v>172</v>
      </c>
      <c r="R149" s="4">
        <v>20175</v>
      </c>
      <c r="S149" s="2" t="s">
        <v>199</v>
      </c>
      <c r="T149" s="2" t="s">
        <v>199</v>
      </c>
      <c r="U149" s="2" t="s">
        <v>199</v>
      </c>
      <c r="V149" s="2" t="s">
        <v>199</v>
      </c>
      <c r="W149" s="2" t="s">
        <v>182</v>
      </c>
      <c r="X149" s="2" t="s">
        <v>185</v>
      </c>
      <c r="Y149" s="2" t="s">
        <v>187</v>
      </c>
      <c r="Z149" s="5" t="s">
        <v>200</v>
      </c>
      <c r="AA149" s="5" t="s">
        <v>739</v>
      </c>
      <c r="AB149" s="8">
        <v>65000</v>
      </c>
      <c r="AC149" s="4" t="s">
        <v>740</v>
      </c>
      <c r="AD149" s="9" t="s">
        <v>203</v>
      </c>
      <c r="AE149" s="5" t="s">
        <v>204</v>
      </c>
      <c r="AF149" s="5" t="s">
        <v>205</v>
      </c>
      <c r="AG149" s="10">
        <v>44386</v>
      </c>
      <c r="AH149" s="10">
        <v>44386</v>
      </c>
      <c r="AI149" s="11" t="s">
        <v>741</v>
      </c>
    </row>
    <row r="150" spans="1:35" ht="81.75" customHeight="1" x14ac:dyDescent="0.25">
      <c r="A150" s="2">
        <v>2021</v>
      </c>
      <c r="B150" s="3">
        <v>44287</v>
      </c>
      <c r="C150" s="3">
        <v>44377</v>
      </c>
      <c r="D150" s="5" t="s">
        <v>742</v>
      </c>
      <c r="E150" s="5" t="s">
        <v>191</v>
      </c>
      <c r="F150" s="2" t="s">
        <v>92</v>
      </c>
      <c r="G150" s="5" t="s">
        <v>743</v>
      </c>
      <c r="H150" s="5" t="s">
        <v>193</v>
      </c>
      <c r="I150" s="5" t="s">
        <v>193</v>
      </c>
      <c r="J150" s="2" t="s">
        <v>126</v>
      </c>
      <c r="K150" s="5" t="s">
        <v>702</v>
      </c>
      <c r="L150" s="7" t="s">
        <v>195</v>
      </c>
      <c r="M150" s="4" t="s">
        <v>172</v>
      </c>
      <c r="N150" s="7" t="s">
        <v>197</v>
      </c>
      <c r="O150" s="5" t="s">
        <v>172</v>
      </c>
      <c r="P150" s="7" t="s">
        <v>198</v>
      </c>
      <c r="Q150" s="2" t="s">
        <v>172</v>
      </c>
      <c r="R150" s="4">
        <v>20126</v>
      </c>
      <c r="S150" s="2" t="s">
        <v>199</v>
      </c>
      <c r="T150" s="2" t="s">
        <v>199</v>
      </c>
      <c r="U150" s="2" t="s">
        <v>199</v>
      </c>
      <c r="V150" s="2" t="s">
        <v>199</v>
      </c>
      <c r="W150" s="2" t="s">
        <v>182</v>
      </c>
      <c r="X150" s="2" t="s">
        <v>185</v>
      </c>
      <c r="Y150" s="2" t="s">
        <v>187</v>
      </c>
      <c r="Z150" s="5" t="s">
        <v>200</v>
      </c>
      <c r="AA150" s="5" t="s">
        <v>209</v>
      </c>
      <c r="AB150" s="8">
        <v>0</v>
      </c>
      <c r="AC150" s="5" t="s">
        <v>233</v>
      </c>
      <c r="AD150" s="9" t="s">
        <v>203</v>
      </c>
      <c r="AE150" s="5" t="s">
        <v>204</v>
      </c>
      <c r="AF150" s="5" t="s">
        <v>205</v>
      </c>
      <c r="AG150" s="10">
        <v>44386</v>
      </c>
      <c r="AH150" s="10">
        <v>44386</v>
      </c>
      <c r="AI150" s="11" t="s">
        <v>744</v>
      </c>
    </row>
    <row r="151" spans="1:35" ht="69.75" customHeight="1" x14ac:dyDescent="0.25">
      <c r="A151" s="2">
        <v>2021</v>
      </c>
      <c r="B151" s="3">
        <v>44287</v>
      </c>
      <c r="C151" s="3">
        <v>44377</v>
      </c>
      <c r="D151" s="5" t="s">
        <v>745</v>
      </c>
      <c r="E151" s="5" t="s">
        <v>191</v>
      </c>
      <c r="F151" s="2" t="s">
        <v>92</v>
      </c>
      <c r="G151" s="5" t="s">
        <v>746</v>
      </c>
      <c r="H151" s="5" t="s">
        <v>193</v>
      </c>
      <c r="I151" s="5" t="s">
        <v>193</v>
      </c>
      <c r="J151" s="2" t="s">
        <v>126</v>
      </c>
      <c r="K151" s="5" t="s">
        <v>747</v>
      </c>
      <c r="L151" s="7" t="s">
        <v>195</v>
      </c>
      <c r="M151" s="4" t="s">
        <v>172</v>
      </c>
      <c r="N151" s="7" t="s">
        <v>197</v>
      </c>
      <c r="O151" s="5" t="s">
        <v>172</v>
      </c>
      <c r="P151" s="7" t="s">
        <v>198</v>
      </c>
      <c r="Q151" s="2" t="s">
        <v>172</v>
      </c>
      <c r="R151" s="4">
        <v>20174</v>
      </c>
      <c r="S151" s="2" t="s">
        <v>199</v>
      </c>
      <c r="T151" s="2" t="s">
        <v>199</v>
      </c>
      <c r="U151" s="2" t="s">
        <v>199</v>
      </c>
      <c r="V151" s="2" t="s">
        <v>199</v>
      </c>
      <c r="W151" s="2" t="s">
        <v>182</v>
      </c>
      <c r="X151" s="2" t="s">
        <v>185</v>
      </c>
      <c r="Y151" s="2" t="s">
        <v>187</v>
      </c>
      <c r="Z151" s="5" t="s">
        <v>200</v>
      </c>
      <c r="AA151" s="5" t="s">
        <v>209</v>
      </c>
      <c r="AB151" s="8">
        <v>0</v>
      </c>
      <c r="AC151" s="5" t="s">
        <v>233</v>
      </c>
      <c r="AD151" s="9" t="s">
        <v>203</v>
      </c>
      <c r="AE151" s="5" t="s">
        <v>204</v>
      </c>
      <c r="AF151" s="5" t="s">
        <v>205</v>
      </c>
      <c r="AG151" s="10">
        <v>44386</v>
      </c>
      <c r="AH151" s="10">
        <v>44386</v>
      </c>
      <c r="AI151" s="11" t="s">
        <v>748</v>
      </c>
    </row>
    <row r="152" spans="1:35" ht="81" customHeight="1" x14ac:dyDescent="0.25">
      <c r="A152" s="2">
        <v>2021</v>
      </c>
      <c r="B152" s="3">
        <v>44287</v>
      </c>
      <c r="C152" s="3">
        <v>44377</v>
      </c>
      <c r="D152" s="4" t="s">
        <v>749</v>
      </c>
      <c r="E152" s="5" t="s">
        <v>191</v>
      </c>
      <c r="F152" s="2" t="s">
        <v>111</v>
      </c>
      <c r="G152" s="5" t="s">
        <v>750</v>
      </c>
      <c r="H152" s="5" t="s">
        <v>193</v>
      </c>
      <c r="I152" s="5" t="s">
        <v>193</v>
      </c>
      <c r="J152" s="2" t="s">
        <v>126</v>
      </c>
      <c r="K152" s="4" t="s">
        <v>751</v>
      </c>
      <c r="L152" s="7" t="s">
        <v>195</v>
      </c>
      <c r="M152" s="4" t="s">
        <v>196</v>
      </c>
      <c r="N152" s="7" t="s">
        <v>197</v>
      </c>
      <c r="O152" s="5" t="s">
        <v>172</v>
      </c>
      <c r="P152" s="7" t="s">
        <v>198</v>
      </c>
      <c r="Q152" s="2" t="s">
        <v>172</v>
      </c>
      <c r="R152" s="4">
        <v>20218</v>
      </c>
      <c r="S152" s="2" t="s">
        <v>199</v>
      </c>
      <c r="T152" s="2" t="s">
        <v>199</v>
      </c>
      <c r="U152" s="2" t="s">
        <v>199</v>
      </c>
      <c r="V152" s="2" t="s">
        <v>199</v>
      </c>
      <c r="W152" s="2" t="s">
        <v>182</v>
      </c>
      <c r="X152" s="2" t="s">
        <v>185</v>
      </c>
      <c r="Y152" s="2" t="s">
        <v>187</v>
      </c>
      <c r="Z152" s="5" t="s">
        <v>200</v>
      </c>
      <c r="AA152" s="4" t="s">
        <v>358</v>
      </c>
      <c r="AB152" s="8">
        <f>400*2900</f>
        <v>1160000</v>
      </c>
      <c r="AC152" s="4" t="s">
        <v>752</v>
      </c>
      <c r="AD152" s="9" t="s">
        <v>203</v>
      </c>
      <c r="AE152" s="5" t="s">
        <v>204</v>
      </c>
      <c r="AF152" s="5" t="s">
        <v>205</v>
      </c>
      <c r="AG152" s="10">
        <v>44386</v>
      </c>
      <c r="AH152" s="10">
        <v>44386</v>
      </c>
      <c r="AI152" s="11" t="s">
        <v>753</v>
      </c>
    </row>
    <row r="153" spans="1:35" ht="69" customHeight="1" x14ac:dyDescent="0.25">
      <c r="A153" s="2">
        <v>2021</v>
      </c>
      <c r="B153" s="3">
        <v>44287</v>
      </c>
      <c r="C153" s="3">
        <v>44377</v>
      </c>
      <c r="D153" s="5" t="s">
        <v>754</v>
      </c>
      <c r="E153" s="5" t="s">
        <v>191</v>
      </c>
      <c r="F153" s="2" t="s">
        <v>92</v>
      </c>
      <c r="G153" s="5" t="s">
        <v>755</v>
      </c>
      <c r="H153" s="5" t="s">
        <v>193</v>
      </c>
      <c r="I153" s="5" t="s">
        <v>193</v>
      </c>
      <c r="J153" s="2" t="s">
        <v>126</v>
      </c>
      <c r="K153" s="5" t="s">
        <v>723</v>
      </c>
      <c r="L153" s="7" t="s">
        <v>195</v>
      </c>
      <c r="M153" s="4" t="s">
        <v>172</v>
      </c>
      <c r="N153" s="7" t="s">
        <v>197</v>
      </c>
      <c r="O153" s="5" t="s">
        <v>172</v>
      </c>
      <c r="P153" s="7" t="s">
        <v>198</v>
      </c>
      <c r="Q153" s="2" t="s">
        <v>172</v>
      </c>
      <c r="R153" s="4">
        <v>20196</v>
      </c>
      <c r="S153" s="2" t="s">
        <v>199</v>
      </c>
      <c r="T153" s="2" t="s">
        <v>199</v>
      </c>
      <c r="U153" s="2" t="s">
        <v>199</v>
      </c>
      <c r="V153" s="2" t="s">
        <v>199</v>
      </c>
      <c r="W153" s="2" t="s">
        <v>182</v>
      </c>
      <c r="X153" s="2" t="s">
        <v>185</v>
      </c>
      <c r="Y153" s="2" t="s">
        <v>187</v>
      </c>
      <c r="Z153" s="5" t="s">
        <v>200</v>
      </c>
      <c r="AA153" s="5" t="s">
        <v>209</v>
      </c>
      <c r="AB153" s="8">
        <v>0</v>
      </c>
      <c r="AC153" s="5" t="s">
        <v>233</v>
      </c>
      <c r="AD153" s="9" t="s">
        <v>203</v>
      </c>
      <c r="AE153" s="5" t="s">
        <v>204</v>
      </c>
      <c r="AF153" s="5" t="s">
        <v>205</v>
      </c>
      <c r="AG153" s="10">
        <v>44386</v>
      </c>
      <c r="AH153" s="10">
        <v>44386</v>
      </c>
      <c r="AI153" s="11" t="s">
        <v>756</v>
      </c>
    </row>
    <row r="154" spans="1:35" ht="72.75" customHeight="1" x14ac:dyDescent="0.25">
      <c r="A154" s="2">
        <v>2021</v>
      </c>
      <c r="B154" s="3">
        <v>44287</v>
      </c>
      <c r="C154" s="3">
        <v>44377</v>
      </c>
      <c r="D154" s="5" t="s">
        <v>757</v>
      </c>
      <c r="E154" s="5" t="s">
        <v>191</v>
      </c>
      <c r="F154" s="2" t="s">
        <v>103</v>
      </c>
      <c r="G154" s="5" t="s">
        <v>758</v>
      </c>
      <c r="H154" s="5" t="s">
        <v>193</v>
      </c>
      <c r="I154" s="5" t="s">
        <v>193</v>
      </c>
      <c r="J154" s="2" t="s">
        <v>126</v>
      </c>
      <c r="K154" s="5" t="s">
        <v>759</v>
      </c>
      <c r="L154" s="7" t="s">
        <v>195</v>
      </c>
      <c r="M154" s="4" t="s">
        <v>172</v>
      </c>
      <c r="N154" s="7" t="s">
        <v>197</v>
      </c>
      <c r="O154" s="5" t="s">
        <v>172</v>
      </c>
      <c r="P154" s="7" t="s">
        <v>198</v>
      </c>
      <c r="Q154" s="2" t="s">
        <v>172</v>
      </c>
      <c r="R154" s="4">
        <v>20179</v>
      </c>
      <c r="S154" s="2" t="s">
        <v>199</v>
      </c>
      <c r="T154" s="2" t="s">
        <v>199</v>
      </c>
      <c r="U154" s="2" t="s">
        <v>199</v>
      </c>
      <c r="V154" s="2" t="s">
        <v>199</v>
      </c>
      <c r="W154" s="2" t="s">
        <v>182</v>
      </c>
      <c r="X154" s="2" t="s">
        <v>185</v>
      </c>
      <c r="Y154" s="2" t="s">
        <v>187</v>
      </c>
      <c r="Z154" s="5" t="s">
        <v>200</v>
      </c>
      <c r="AA154" s="5" t="s">
        <v>209</v>
      </c>
      <c r="AB154" s="8">
        <v>0</v>
      </c>
      <c r="AC154" s="5" t="s">
        <v>233</v>
      </c>
      <c r="AD154" s="9" t="s">
        <v>203</v>
      </c>
      <c r="AE154" s="5" t="s">
        <v>204</v>
      </c>
      <c r="AF154" s="5" t="s">
        <v>205</v>
      </c>
      <c r="AG154" s="10">
        <v>44386</v>
      </c>
      <c r="AH154" s="10">
        <v>44386</v>
      </c>
      <c r="AI154" s="11" t="s">
        <v>760</v>
      </c>
    </row>
    <row r="155" spans="1:35" ht="69" customHeight="1" x14ac:dyDescent="0.25">
      <c r="A155" s="2">
        <v>2021</v>
      </c>
      <c r="B155" s="3">
        <v>44287</v>
      </c>
      <c r="C155" s="3">
        <v>44377</v>
      </c>
      <c r="D155" s="5" t="s">
        <v>761</v>
      </c>
      <c r="E155" s="5" t="s">
        <v>191</v>
      </c>
      <c r="F155" s="2" t="s">
        <v>92</v>
      </c>
      <c r="G155" s="5" t="s">
        <v>762</v>
      </c>
      <c r="H155" s="5">
        <v>430</v>
      </c>
      <c r="I155" s="5" t="s">
        <v>193</v>
      </c>
      <c r="J155" s="2" t="s">
        <v>126</v>
      </c>
      <c r="K155" s="5" t="s">
        <v>763</v>
      </c>
      <c r="L155" s="7" t="s">
        <v>195</v>
      </c>
      <c r="M155" s="4" t="s">
        <v>172</v>
      </c>
      <c r="N155" s="7" t="s">
        <v>197</v>
      </c>
      <c r="O155" s="5" t="s">
        <v>172</v>
      </c>
      <c r="P155" s="7" t="s">
        <v>198</v>
      </c>
      <c r="Q155" s="2" t="s">
        <v>172</v>
      </c>
      <c r="R155" s="4">
        <v>20126</v>
      </c>
      <c r="S155" s="2" t="s">
        <v>199</v>
      </c>
      <c r="T155" s="2" t="s">
        <v>199</v>
      </c>
      <c r="U155" s="2" t="s">
        <v>199</v>
      </c>
      <c r="V155" s="2" t="s">
        <v>199</v>
      </c>
      <c r="W155" s="2" t="s">
        <v>182</v>
      </c>
      <c r="X155" s="2" t="s">
        <v>185</v>
      </c>
      <c r="Y155" s="2" t="s">
        <v>187</v>
      </c>
      <c r="Z155" s="5" t="s">
        <v>200</v>
      </c>
      <c r="AA155" s="5" t="s">
        <v>209</v>
      </c>
      <c r="AB155" s="8">
        <v>0</v>
      </c>
      <c r="AC155" s="5" t="s">
        <v>233</v>
      </c>
      <c r="AD155" s="9" t="s">
        <v>203</v>
      </c>
      <c r="AE155" s="5" t="s">
        <v>204</v>
      </c>
      <c r="AF155" s="5" t="s">
        <v>205</v>
      </c>
      <c r="AG155" s="10">
        <v>44386</v>
      </c>
      <c r="AH155" s="10">
        <v>44386</v>
      </c>
      <c r="AI155" s="11" t="s">
        <v>764</v>
      </c>
    </row>
    <row r="156" spans="1:35" ht="39.75" customHeight="1" x14ac:dyDescent="0.25">
      <c r="A156" s="2">
        <v>2021</v>
      </c>
      <c r="B156" s="3">
        <v>44287</v>
      </c>
      <c r="C156" s="3">
        <v>44377</v>
      </c>
      <c r="D156" s="5" t="s">
        <v>765</v>
      </c>
      <c r="E156" s="5" t="s">
        <v>191</v>
      </c>
      <c r="F156" s="2" t="s">
        <v>92</v>
      </c>
      <c r="G156" s="5" t="s">
        <v>766</v>
      </c>
      <c r="H156" s="5" t="s">
        <v>193</v>
      </c>
      <c r="I156" s="5" t="s">
        <v>193</v>
      </c>
      <c r="J156" s="2" t="s">
        <v>118</v>
      </c>
      <c r="K156" s="5" t="s">
        <v>767</v>
      </c>
      <c r="L156" s="7" t="s">
        <v>195</v>
      </c>
      <c r="M156" s="4" t="s">
        <v>196</v>
      </c>
      <c r="N156" s="7" t="s">
        <v>197</v>
      </c>
      <c r="O156" s="5" t="s">
        <v>172</v>
      </c>
      <c r="P156" s="7" t="s">
        <v>198</v>
      </c>
      <c r="Q156" s="2" t="s">
        <v>172</v>
      </c>
      <c r="R156" s="5">
        <v>20070</v>
      </c>
      <c r="S156" s="2" t="s">
        <v>199</v>
      </c>
      <c r="T156" s="2" t="s">
        <v>199</v>
      </c>
      <c r="U156" s="2" t="s">
        <v>199</v>
      </c>
      <c r="V156" s="2" t="s">
        <v>199</v>
      </c>
      <c r="W156" s="2" t="s">
        <v>182</v>
      </c>
      <c r="X156" s="2" t="s">
        <v>185</v>
      </c>
      <c r="Y156" s="2" t="s">
        <v>187</v>
      </c>
      <c r="Z156" s="5" t="s">
        <v>200</v>
      </c>
      <c r="AA156" s="5" t="s">
        <v>209</v>
      </c>
      <c r="AB156" s="8">
        <v>0</v>
      </c>
      <c r="AC156" s="5" t="s">
        <v>768</v>
      </c>
      <c r="AD156" s="9" t="s">
        <v>203</v>
      </c>
      <c r="AE156" s="5" t="s">
        <v>204</v>
      </c>
      <c r="AF156" s="5" t="s">
        <v>205</v>
      </c>
      <c r="AG156" s="10">
        <v>44386</v>
      </c>
      <c r="AH156" s="10">
        <v>44386</v>
      </c>
      <c r="AI156" s="11" t="s">
        <v>360</v>
      </c>
    </row>
    <row r="157" spans="1:35" ht="93" customHeight="1" x14ac:dyDescent="0.25">
      <c r="A157" s="2">
        <v>2021</v>
      </c>
      <c r="B157" s="3">
        <v>44287</v>
      </c>
      <c r="C157" s="3">
        <v>44377</v>
      </c>
      <c r="D157" s="2" t="s">
        <v>769</v>
      </c>
      <c r="E157" s="5" t="s">
        <v>191</v>
      </c>
      <c r="F157" s="2" t="s">
        <v>92</v>
      </c>
      <c r="G157" s="2" t="s">
        <v>770</v>
      </c>
      <c r="H157" s="2" t="s">
        <v>193</v>
      </c>
      <c r="I157" s="2" t="s">
        <v>193</v>
      </c>
      <c r="J157" s="2" t="s">
        <v>118</v>
      </c>
      <c r="K157" s="2" t="s">
        <v>767</v>
      </c>
      <c r="L157" s="12" t="s">
        <v>195</v>
      </c>
      <c r="M157" s="4" t="s">
        <v>172</v>
      </c>
      <c r="N157" s="7" t="s">
        <v>197</v>
      </c>
      <c r="O157" s="2" t="s">
        <v>172</v>
      </c>
      <c r="P157" s="7" t="s">
        <v>198</v>
      </c>
      <c r="Q157" s="2" t="s">
        <v>172</v>
      </c>
      <c r="R157" s="2">
        <v>20342</v>
      </c>
      <c r="S157" s="2" t="s">
        <v>199</v>
      </c>
      <c r="T157" s="2" t="s">
        <v>199</v>
      </c>
      <c r="U157" s="2" t="s">
        <v>199</v>
      </c>
      <c r="V157" s="2" t="s">
        <v>199</v>
      </c>
      <c r="W157" s="2" t="s">
        <v>182</v>
      </c>
      <c r="X157" s="2" t="s">
        <v>185</v>
      </c>
      <c r="Y157" s="2" t="s">
        <v>187</v>
      </c>
      <c r="Z157" s="5" t="s">
        <v>200</v>
      </c>
      <c r="AA157" s="5" t="s">
        <v>209</v>
      </c>
      <c r="AB157" s="8">
        <f>483.21*1500</f>
        <v>724815</v>
      </c>
      <c r="AC157" s="5" t="s">
        <v>771</v>
      </c>
      <c r="AD157" s="9" t="s">
        <v>203</v>
      </c>
      <c r="AE157" s="2" t="s">
        <v>204</v>
      </c>
      <c r="AF157" s="2" t="s">
        <v>205</v>
      </c>
      <c r="AG157" s="10">
        <v>44386</v>
      </c>
      <c r="AH157" s="10">
        <v>44386</v>
      </c>
      <c r="AI157" s="11" t="s">
        <v>772</v>
      </c>
    </row>
    <row r="158" spans="1:35" ht="84" customHeight="1" x14ac:dyDescent="0.25">
      <c r="A158" s="2">
        <v>2021</v>
      </c>
      <c r="B158" s="3">
        <v>44287</v>
      </c>
      <c r="C158" s="3">
        <v>44377</v>
      </c>
      <c r="D158" s="2" t="s">
        <v>773</v>
      </c>
      <c r="E158" s="5" t="s">
        <v>191</v>
      </c>
      <c r="F158" s="2" t="s">
        <v>92</v>
      </c>
      <c r="G158" s="19" t="s">
        <v>774</v>
      </c>
      <c r="H158" s="5" t="s">
        <v>193</v>
      </c>
      <c r="I158" s="5" t="s">
        <v>193</v>
      </c>
      <c r="J158" s="2" t="s">
        <v>118</v>
      </c>
      <c r="K158" s="2" t="s">
        <v>775</v>
      </c>
      <c r="L158" s="7" t="s">
        <v>195</v>
      </c>
      <c r="M158" s="4" t="s">
        <v>172</v>
      </c>
      <c r="N158" s="7" t="s">
        <v>197</v>
      </c>
      <c r="O158" s="2" t="s">
        <v>172</v>
      </c>
      <c r="P158" s="7" t="s">
        <v>198</v>
      </c>
      <c r="Q158" s="2" t="s">
        <v>172</v>
      </c>
      <c r="R158" s="2">
        <v>20286</v>
      </c>
      <c r="S158" s="2" t="s">
        <v>199</v>
      </c>
      <c r="T158" s="2" t="s">
        <v>199</v>
      </c>
      <c r="U158" s="2" t="s">
        <v>199</v>
      </c>
      <c r="V158" s="2" t="s">
        <v>199</v>
      </c>
      <c r="W158" s="2" t="s">
        <v>182</v>
      </c>
      <c r="X158" s="2" t="s">
        <v>185</v>
      </c>
      <c r="Y158" s="2" t="s">
        <v>187</v>
      </c>
      <c r="Z158" s="5" t="s">
        <v>200</v>
      </c>
      <c r="AA158" s="4" t="s">
        <v>358</v>
      </c>
      <c r="AB158" s="8">
        <v>765925</v>
      </c>
      <c r="AC158" s="5" t="s">
        <v>776</v>
      </c>
      <c r="AD158" s="9" t="s">
        <v>203</v>
      </c>
      <c r="AE158" s="5" t="s">
        <v>204</v>
      </c>
      <c r="AF158" s="5" t="s">
        <v>205</v>
      </c>
      <c r="AG158" s="10">
        <v>44386</v>
      </c>
      <c r="AH158" s="10">
        <v>44386</v>
      </c>
      <c r="AI158" s="11" t="s">
        <v>777</v>
      </c>
    </row>
    <row r="159" spans="1:35" ht="45" customHeight="1" x14ac:dyDescent="0.25">
      <c r="A159" s="2">
        <v>2021</v>
      </c>
      <c r="B159" s="3">
        <v>44287</v>
      </c>
      <c r="C159" s="3">
        <v>44377</v>
      </c>
      <c r="D159" s="4" t="s">
        <v>778</v>
      </c>
      <c r="E159" s="5" t="s">
        <v>191</v>
      </c>
      <c r="F159" s="2" t="s">
        <v>92</v>
      </c>
      <c r="G159" s="4" t="s">
        <v>779</v>
      </c>
      <c r="H159" s="5" t="s">
        <v>193</v>
      </c>
      <c r="I159" s="5" t="s">
        <v>193</v>
      </c>
      <c r="J159" s="2" t="s">
        <v>118</v>
      </c>
      <c r="K159" s="4" t="s">
        <v>780</v>
      </c>
      <c r="L159" s="7" t="s">
        <v>195</v>
      </c>
      <c r="M159" s="4" t="s">
        <v>196</v>
      </c>
      <c r="N159" s="7" t="s">
        <v>197</v>
      </c>
      <c r="O159" s="5" t="s">
        <v>172</v>
      </c>
      <c r="P159" s="7" t="s">
        <v>198</v>
      </c>
      <c r="Q159" s="2" t="s">
        <v>172</v>
      </c>
      <c r="R159" s="4">
        <v>20170</v>
      </c>
      <c r="S159" s="2" t="s">
        <v>199</v>
      </c>
      <c r="T159" s="2" t="s">
        <v>199</v>
      </c>
      <c r="U159" s="2" t="s">
        <v>199</v>
      </c>
      <c r="V159" s="2" t="s">
        <v>199</v>
      </c>
      <c r="W159" s="2" t="s">
        <v>182</v>
      </c>
      <c r="X159" s="2" t="s">
        <v>185</v>
      </c>
      <c r="Y159" s="2" t="s">
        <v>187</v>
      </c>
      <c r="Z159" s="5" t="s">
        <v>200</v>
      </c>
      <c r="AA159" s="4" t="s">
        <v>358</v>
      </c>
      <c r="AB159" s="8">
        <v>0</v>
      </c>
      <c r="AC159" s="4" t="s">
        <v>781</v>
      </c>
      <c r="AD159" s="9" t="s">
        <v>203</v>
      </c>
      <c r="AE159" s="5" t="s">
        <v>204</v>
      </c>
      <c r="AF159" s="5" t="s">
        <v>205</v>
      </c>
      <c r="AG159" s="10">
        <v>44386</v>
      </c>
      <c r="AH159" s="10">
        <v>44386</v>
      </c>
      <c r="AI159" s="11" t="s">
        <v>360</v>
      </c>
    </row>
    <row r="160" spans="1:35" ht="41.25" customHeight="1" x14ac:dyDescent="0.25">
      <c r="A160" s="2">
        <v>2021</v>
      </c>
      <c r="B160" s="3">
        <v>44287</v>
      </c>
      <c r="C160" s="3">
        <v>44377</v>
      </c>
      <c r="D160" s="4" t="s">
        <v>782</v>
      </c>
      <c r="E160" s="5" t="s">
        <v>191</v>
      </c>
      <c r="F160" s="2" t="s">
        <v>92</v>
      </c>
      <c r="G160" s="4" t="s">
        <v>192</v>
      </c>
      <c r="H160" s="5" t="s">
        <v>193</v>
      </c>
      <c r="I160" s="5" t="s">
        <v>193</v>
      </c>
      <c r="J160" s="2" t="s">
        <v>133</v>
      </c>
      <c r="K160" s="4" t="s">
        <v>783</v>
      </c>
      <c r="L160" s="4" t="s">
        <v>784</v>
      </c>
      <c r="M160" s="4" t="s">
        <v>783</v>
      </c>
      <c r="N160" s="7" t="s">
        <v>197</v>
      </c>
      <c r="O160" s="5" t="s">
        <v>172</v>
      </c>
      <c r="P160" s="7" t="s">
        <v>198</v>
      </c>
      <c r="Q160" s="2" t="s">
        <v>172</v>
      </c>
      <c r="R160" s="4">
        <v>20344</v>
      </c>
      <c r="S160" s="2" t="s">
        <v>199</v>
      </c>
      <c r="T160" s="2" t="s">
        <v>199</v>
      </c>
      <c r="U160" s="2" t="s">
        <v>199</v>
      </c>
      <c r="V160" s="2" t="s">
        <v>199</v>
      </c>
      <c r="W160" s="2" t="s">
        <v>182</v>
      </c>
      <c r="X160" s="2" t="s">
        <v>185</v>
      </c>
      <c r="Y160" s="2" t="s">
        <v>187</v>
      </c>
      <c r="Z160" s="5" t="s">
        <v>200</v>
      </c>
      <c r="AA160" s="4" t="s">
        <v>299</v>
      </c>
      <c r="AB160" s="8">
        <v>0</v>
      </c>
      <c r="AC160" s="4" t="s">
        <v>785</v>
      </c>
      <c r="AD160" s="9" t="s">
        <v>203</v>
      </c>
      <c r="AE160" s="5" t="s">
        <v>204</v>
      </c>
      <c r="AF160" s="5" t="s">
        <v>205</v>
      </c>
      <c r="AG160" s="10">
        <v>44386</v>
      </c>
      <c r="AH160" s="10">
        <v>44386</v>
      </c>
      <c r="AI160" s="11" t="s">
        <v>360</v>
      </c>
    </row>
    <row r="161" spans="1:35" ht="119.25" customHeight="1" x14ac:dyDescent="0.25">
      <c r="A161" s="2">
        <v>2021</v>
      </c>
      <c r="B161" s="3">
        <v>44287</v>
      </c>
      <c r="C161" s="3">
        <v>44377</v>
      </c>
      <c r="D161" s="4" t="s">
        <v>786</v>
      </c>
      <c r="E161" s="5" t="s">
        <v>191</v>
      </c>
      <c r="F161" s="2" t="s">
        <v>92</v>
      </c>
      <c r="G161" s="4" t="s">
        <v>192</v>
      </c>
      <c r="H161" s="5" t="s">
        <v>193</v>
      </c>
      <c r="I161" s="5" t="s">
        <v>193</v>
      </c>
      <c r="J161" s="2" t="s">
        <v>125</v>
      </c>
      <c r="K161" s="4" t="s">
        <v>787</v>
      </c>
      <c r="L161" s="7" t="s">
        <v>195</v>
      </c>
      <c r="M161" s="4" t="s">
        <v>196</v>
      </c>
      <c r="N161" s="7" t="s">
        <v>197</v>
      </c>
      <c r="O161" s="5" t="s">
        <v>172</v>
      </c>
      <c r="P161" s="7" t="s">
        <v>198</v>
      </c>
      <c r="Q161" s="2" t="s">
        <v>172</v>
      </c>
      <c r="R161" s="4">
        <v>20208</v>
      </c>
      <c r="S161" s="2" t="s">
        <v>199</v>
      </c>
      <c r="T161" s="2" t="s">
        <v>199</v>
      </c>
      <c r="U161" s="2" t="s">
        <v>199</v>
      </c>
      <c r="V161" s="2" t="s">
        <v>199</v>
      </c>
      <c r="W161" s="2" t="s">
        <v>182</v>
      </c>
      <c r="X161" s="2" t="s">
        <v>185</v>
      </c>
      <c r="Y161" s="2" t="s">
        <v>189</v>
      </c>
      <c r="Z161" s="5" t="s">
        <v>200</v>
      </c>
      <c r="AA161" s="4" t="s">
        <v>788</v>
      </c>
      <c r="AB161" s="8">
        <f>9795.495728*2050</f>
        <v>20080766.242399998</v>
      </c>
      <c r="AC161" s="4" t="s">
        <v>789</v>
      </c>
      <c r="AD161" s="9" t="s">
        <v>203</v>
      </c>
      <c r="AE161" s="5" t="s">
        <v>204</v>
      </c>
      <c r="AF161" s="5" t="s">
        <v>205</v>
      </c>
      <c r="AG161" s="10">
        <v>44386</v>
      </c>
      <c r="AH161" s="10">
        <v>44386</v>
      </c>
      <c r="AI161" s="11" t="s">
        <v>790</v>
      </c>
    </row>
    <row r="162" spans="1:35" ht="55.5" customHeight="1" x14ac:dyDescent="0.25">
      <c r="A162" s="2">
        <v>2021</v>
      </c>
      <c r="B162" s="3">
        <v>44287</v>
      </c>
      <c r="C162" s="3">
        <v>44377</v>
      </c>
      <c r="D162" s="4" t="s">
        <v>791</v>
      </c>
      <c r="E162" s="5" t="s">
        <v>191</v>
      </c>
      <c r="F162" s="2" t="s">
        <v>92</v>
      </c>
      <c r="G162" s="4" t="s">
        <v>792</v>
      </c>
      <c r="H162" s="5" t="s">
        <v>193</v>
      </c>
      <c r="I162" s="5" t="s">
        <v>193</v>
      </c>
      <c r="J162" s="2" t="s">
        <v>126</v>
      </c>
      <c r="K162" s="4" t="s">
        <v>793</v>
      </c>
      <c r="L162" s="7" t="s">
        <v>195</v>
      </c>
      <c r="M162" s="4" t="s">
        <v>196</v>
      </c>
      <c r="N162" s="7" t="s">
        <v>197</v>
      </c>
      <c r="O162" s="5" t="s">
        <v>172</v>
      </c>
      <c r="P162" s="7" t="s">
        <v>198</v>
      </c>
      <c r="Q162" s="2" t="s">
        <v>172</v>
      </c>
      <c r="R162" s="4">
        <v>20174</v>
      </c>
      <c r="S162" s="2" t="s">
        <v>199</v>
      </c>
      <c r="T162" s="2" t="s">
        <v>199</v>
      </c>
      <c r="U162" s="2" t="s">
        <v>199</v>
      </c>
      <c r="V162" s="2" t="s">
        <v>199</v>
      </c>
      <c r="W162" s="2" t="s">
        <v>182</v>
      </c>
      <c r="X162" s="2" t="s">
        <v>185</v>
      </c>
      <c r="Y162" s="2" t="s">
        <v>187</v>
      </c>
      <c r="Z162" s="5" t="s">
        <v>200</v>
      </c>
      <c r="AA162" s="4" t="s">
        <v>358</v>
      </c>
      <c r="AB162" s="8">
        <f>3902.46*1050</f>
        <v>4097583</v>
      </c>
      <c r="AC162" s="4" t="s">
        <v>794</v>
      </c>
      <c r="AD162" s="9" t="s">
        <v>203</v>
      </c>
      <c r="AE162" s="5" t="s">
        <v>204</v>
      </c>
      <c r="AF162" s="5" t="s">
        <v>205</v>
      </c>
      <c r="AG162" s="10">
        <v>44386</v>
      </c>
      <c r="AH162" s="10">
        <v>44386</v>
      </c>
      <c r="AI162" s="11" t="s">
        <v>795</v>
      </c>
    </row>
    <row r="163" spans="1:35" ht="41.25" customHeight="1" x14ac:dyDescent="0.25">
      <c r="A163" s="2">
        <v>2021</v>
      </c>
      <c r="B163" s="3">
        <v>44287</v>
      </c>
      <c r="C163" s="3">
        <v>44377</v>
      </c>
      <c r="D163" s="4" t="s">
        <v>796</v>
      </c>
      <c r="E163" s="5" t="s">
        <v>191</v>
      </c>
      <c r="F163" s="2" t="s">
        <v>92</v>
      </c>
      <c r="G163" s="4" t="s">
        <v>192</v>
      </c>
      <c r="H163" s="5" t="s">
        <v>193</v>
      </c>
      <c r="I163" s="5" t="s">
        <v>193</v>
      </c>
      <c r="J163" s="2" t="s">
        <v>133</v>
      </c>
      <c r="K163" s="4" t="s">
        <v>783</v>
      </c>
      <c r="L163" s="4" t="s">
        <v>784</v>
      </c>
      <c r="M163" s="4" t="s">
        <v>196</v>
      </c>
      <c r="N163" s="7" t="s">
        <v>197</v>
      </c>
      <c r="O163" s="5" t="s">
        <v>172</v>
      </c>
      <c r="P163" s="7" t="s">
        <v>198</v>
      </c>
      <c r="Q163" s="2" t="s">
        <v>172</v>
      </c>
      <c r="R163" s="4">
        <v>20344</v>
      </c>
      <c r="S163" s="2" t="s">
        <v>199</v>
      </c>
      <c r="T163" s="2" t="s">
        <v>199</v>
      </c>
      <c r="U163" s="2" t="s">
        <v>199</v>
      </c>
      <c r="V163" s="2" t="s">
        <v>199</v>
      </c>
      <c r="W163" s="2" t="s">
        <v>182</v>
      </c>
      <c r="X163" s="2" t="s">
        <v>185</v>
      </c>
      <c r="Y163" s="2" t="s">
        <v>187</v>
      </c>
      <c r="Z163" s="5" t="s">
        <v>200</v>
      </c>
      <c r="AA163" s="4" t="s">
        <v>299</v>
      </c>
      <c r="AB163" s="8">
        <v>0</v>
      </c>
      <c r="AC163" s="4" t="s">
        <v>797</v>
      </c>
      <c r="AD163" s="9" t="s">
        <v>203</v>
      </c>
      <c r="AE163" s="5" t="s">
        <v>204</v>
      </c>
      <c r="AF163" s="5" t="s">
        <v>205</v>
      </c>
      <c r="AG163" s="10">
        <v>44386</v>
      </c>
      <c r="AH163" s="10">
        <v>44386</v>
      </c>
      <c r="AI163" s="11" t="s">
        <v>360</v>
      </c>
    </row>
    <row r="164" spans="1:35" ht="97.5" customHeight="1" x14ac:dyDescent="0.25">
      <c r="A164" s="2">
        <v>2021</v>
      </c>
      <c r="B164" s="3">
        <v>44287</v>
      </c>
      <c r="C164" s="3">
        <v>44377</v>
      </c>
      <c r="D164" s="4" t="s">
        <v>798</v>
      </c>
      <c r="E164" s="5" t="s">
        <v>191</v>
      </c>
      <c r="F164" s="2" t="s">
        <v>92</v>
      </c>
      <c r="G164" s="4" t="s">
        <v>192</v>
      </c>
      <c r="H164" s="5" t="s">
        <v>193</v>
      </c>
      <c r="I164" s="5" t="s">
        <v>193</v>
      </c>
      <c r="J164" s="2" t="s">
        <v>123</v>
      </c>
      <c r="K164" s="4" t="s">
        <v>799</v>
      </c>
      <c r="L164" s="7" t="s">
        <v>195</v>
      </c>
      <c r="M164" s="4" t="s">
        <v>196</v>
      </c>
      <c r="N164" s="7" t="s">
        <v>197</v>
      </c>
      <c r="O164" s="5" t="s">
        <v>172</v>
      </c>
      <c r="P164" s="7" t="s">
        <v>198</v>
      </c>
      <c r="Q164" s="2" t="s">
        <v>172</v>
      </c>
      <c r="R164" s="4">
        <v>20348</v>
      </c>
      <c r="S164" s="2" t="s">
        <v>199</v>
      </c>
      <c r="T164" s="2" t="s">
        <v>199</v>
      </c>
      <c r="U164" s="2" t="s">
        <v>199</v>
      </c>
      <c r="V164" s="2" t="s">
        <v>199</v>
      </c>
      <c r="W164" s="2" t="s">
        <v>182</v>
      </c>
      <c r="X164" s="2" t="s">
        <v>185</v>
      </c>
      <c r="Y164" s="2" t="s">
        <v>187</v>
      </c>
      <c r="Z164" s="5" t="s">
        <v>200</v>
      </c>
      <c r="AA164" s="4" t="s">
        <v>299</v>
      </c>
      <c r="AB164" s="8">
        <f>407.6*50</f>
        <v>20380</v>
      </c>
      <c r="AC164" s="4" t="s">
        <v>800</v>
      </c>
      <c r="AD164" s="9" t="s">
        <v>203</v>
      </c>
      <c r="AE164" s="5" t="s">
        <v>204</v>
      </c>
      <c r="AF164" s="5" t="s">
        <v>205</v>
      </c>
      <c r="AG164" s="10">
        <v>44386</v>
      </c>
      <c r="AH164" s="10">
        <v>44386</v>
      </c>
      <c r="AI164" s="11" t="s">
        <v>801</v>
      </c>
    </row>
    <row r="165" spans="1:35" ht="40.5" customHeight="1" x14ac:dyDescent="0.25">
      <c r="A165" s="2">
        <v>2021</v>
      </c>
      <c r="B165" s="3">
        <v>44287</v>
      </c>
      <c r="C165" s="3">
        <v>44377</v>
      </c>
      <c r="D165" s="5" t="s">
        <v>802</v>
      </c>
      <c r="E165" s="5" t="s">
        <v>191</v>
      </c>
      <c r="F165" s="2" t="s">
        <v>86</v>
      </c>
      <c r="G165" s="5" t="s">
        <v>803</v>
      </c>
      <c r="H165" s="5" t="s">
        <v>193</v>
      </c>
      <c r="I165" s="5" t="s">
        <v>193</v>
      </c>
      <c r="J165" s="2" t="s">
        <v>123</v>
      </c>
      <c r="K165" s="5" t="s">
        <v>804</v>
      </c>
      <c r="L165" s="7" t="s">
        <v>195</v>
      </c>
      <c r="M165" s="4" t="s">
        <v>196</v>
      </c>
      <c r="N165" s="7" t="s">
        <v>197</v>
      </c>
      <c r="O165" s="5" t="s">
        <v>172</v>
      </c>
      <c r="P165" s="7" t="s">
        <v>198</v>
      </c>
      <c r="Q165" s="2" t="s">
        <v>172</v>
      </c>
      <c r="R165" s="5">
        <v>20070</v>
      </c>
      <c r="S165" s="2" t="s">
        <v>199</v>
      </c>
      <c r="T165" s="2" t="s">
        <v>199</v>
      </c>
      <c r="U165" s="2" t="s">
        <v>199</v>
      </c>
      <c r="V165" s="2" t="s">
        <v>199</v>
      </c>
      <c r="W165" s="2" t="s">
        <v>183</v>
      </c>
      <c r="X165" s="2" t="s">
        <v>185</v>
      </c>
      <c r="Y165" s="2" t="s">
        <v>187</v>
      </c>
      <c r="Z165" s="5" t="s">
        <v>200</v>
      </c>
      <c r="AA165" s="5" t="s">
        <v>209</v>
      </c>
      <c r="AB165" s="8">
        <f>682.94*250</f>
        <v>170735</v>
      </c>
      <c r="AC165" s="5" t="s">
        <v>805</v>
      </c>
      <c r="AD165" s="9" t="s">
        <v>203</v>
      </c>
      <c r="AE165" s="5" t="s">
        <v>204</v>
      </c>
      <c r="AF165" s="5" t="s">
        <v>205</v>
      </c>
      <c r="AG165" s="10">
        <v>44386</v>
      </c>
      <c r="AH165" s="10">
        <v>44386</v>
      </c>
      <c r="AI165" s="11" t="s">
        <v>360</v>
      </c>
    </row>
    <row r="166" spans="1:35" ht="42" customHeight="1" x14ac:dyDescent="0.25">
      <c r="A166" s="2">
        <v>2021</v>
      </c>
      <c r="B166" s="3">
        <v>44287</v>
      </c>
      <c r="C166" s="3">
        <v>44377</v>
      </c>
      <c r="D166" s="5" t="s">
        <v>806</v>
      </c>
      <c r="E166" s="5" t="s">
        <v>191</v>
      </c>
      <c r="F166" s="2" t="s">
        <v>91</v>
      </c>
      <c r="G166" s="5" t="s">
        <v>807</v>
      </c>
      <c r="H166" s="5" t="s">
        <v>193</v>
      </c>
      <c r="I166" s="5" t="s">
        <v>193</v>
      </c>
      <c r="J166" s="2" t="s">
        <v>117</v>
      </c>
      <c r="K166" s="5" t="s">
        <v>808</v>
      </c>
      <c r="L166" s="7" t="s">
        <v>195</v>
      </c>
      <c r="M166" s="4" t="s">
        <v>196</v>
      </c>
      <c r="N166" s="7" t="s">
        <v>197</v>
      </c>
      <c r="O166" s="5" t="s">
        <v>172</v>
      </c>
      <c r="P166" s="7" t="s">
        <v>198</v>
      </c>
      <c r="Q166" s="2" t="s">
        <v>172</v>
      </c>
      <c r="R166" s="5">
        <v>20070</v>
      </c>
      <c r="S166" s="2" t="s">
        <v>199</v>
      </c>
      <c r="T166" s="2" t="s">
        <v>199</v>
      </c>
      <c r="U166" s="2" t="s">
        <v>199</v>
      </c>
      <c r="V166" s="2" t="s">
        <v>199</v>
      </c>
      <c r="W166" s="2" t="s">
        <v>182</v>
      </c>
      <c r="X166" s="2" t="s">
        <v>185</v>
      </c>
      <c r="Y166" s="2" t="s">
        <v>187</v>
      </c>
      <c r="Z166" s="5" t="s">
        <v>200</v>
      </c>
      <c r="AA166" s="5" t="s">
        <v>809</v>
      </c>
      <c r="AB166" s="8">
        <f>718.82*200</f>
        <v>143764</v>
      </c>
      <c r="AC166" s="5" t="s">
        <v>810</v>
      </c>
      <c r="AD166" s="9" t="s">
        <v>203</v>
      </c>
      <c r="AE166" s="5" t="s">
        <v>204</v>
      </c>
      <c r="AF166" s="5" t="s">
        <v>205</v>
      </c>
      <c r="AG166" s="10">
        <v>44386</v>
      </c>
      <c r="AH166" s="10">
        <v>44386</v>
      </c>
      <c r="AI166" s="11" t="s">
        <v>360</v>
      </c>
    </row>
    <row r="167" spans="1:35" ht="52.5" customHeight="1" x14ac:dyDescent="0.25">
      <c r="A167" s="2">
        <v>2021</v>
      </c>
      <c r="B167" s="3">
        <v>44287</v>
      </c>
      <c r="C167" s="3">
        <v>44377</v>
      </c>
      <c r="D167" s="5" t="s">
        <v>811</v>
      </c>
      <c r="E167" s="5" t="s">
        <v>191</v>
      </c>
      <c r="F167" s="2" t="s">
        <v>108</v>
      </c>
      <c r="G167" s="4" t="s">
        <v>812</v>
      </c>
      <c r="H167" s="5" t="s">
        <v>193</v>
      </c>
      <c r="I167" s="5" t="s">
        <v>193</v>
      </c>
      <c r="J167" s="2" t="s">
        <v>125</v>
      </c>
      <c r="K167" s="4" t="s">
        <v>813</v>
      </c>
      <c r="L167" s="7" t="s">
        <v>195</v>
      </c>
      <c r="M167" s="4" t="s">
        <v>196</v>
      </c>
      <c r="N167" s="7" t="s">
        <v>197</v>
      </c>
      <c r="O167" s="4" t="s">
        <v>196</v>
      </c>
      <c r="P167" s="7" t="s">
        <v>198</v>
      </c>
      <c r="Q167" s="2" t="s">
        <v>172</v>
      </c>
      <c r="R167" s="4">
        <v>20317</v>
      </c>
      <c r="S167" s="2" t="s">
        <v>199</v>
      </c>
      <c r="T167" s="2" t="s">
        <v>199</v>
      </c>
      <c r="U167" s="2" t="s">
        <v>199</v>
      </c>
      <c r="V167" s="2" t="s">
        <v>199</v>
      </c>
      <c r="W167" s="2" t="s">
        <v>183</v>
      </c>
      <c r="X167" s="2" t="s">
        <v>185</v>
      </c>
      <c r="Y167" s="2" t="s">
        <v>187</v>
      </c>
      <c r="Z167" s="5" t="s">
        <v>200</v>
      </c>
      <c r="AA167" s="5" t="s">
        <v>209</v>
      </c>
      <c r="AB167" s="8">
        <f>400*800</f>
        <v>320000</v>
      </c>
      <c r="AC167" s="4" t="s">
        <v>814</v>
      </c>
      <c r="AD167" s="9" t="s">
        <v>203</v>
      </c>
      <c r="AE167" s="5" t="s">
        <v>204</v>
      </c>
      <c r="AF167" s="5" t="s">
        <v>205</v>
      </c>
      <c r="AG167" s="10">
        <v>44386</v>
      </c>
      <c r="AH167" s="10">
        <v>44386</v>
      </c>
      <c r="AI167" s="11" t="s">
        <v>815</v>
      </c>
    </row>
    <row r="168" spans="1:35" ht="66" customHeight="1" x14ac:dyDescent="0.25">
      <c r="A168" s="2">
        <v>2021</v>
      </c>
      <c r="B168" s="3">
        <v>44287</v>
      </c>
      <c r="C168" s="3">
        <v>44377</v>
      </c>
      <c r="D168" s="5" t="s">
        <v>816</v>
      </c>
      <c r="E168" s="5" t="s">
        <v>191</v>
      </c>
      <c r="F168" s="2" t="s">
        <v>111</v>
      </c>
      <c r="G168" s="5" t="s">
        <v>817</v>
      </c>
      <c r="H168" s="5" t="s">
        <v>193</v>
      </c>
      <c r="I168" s="5" t="s">
        <v>193</v>
      </c>
      <c r="J168" s="2" t="s">
        <v>126</v>
      </c>
      <c r="K168" s="5" t="s">
        <v>818</v>
      </c>
      <c r="L168" s="7" t="s">
        <v>195</v>
      </c>
      <c r="M168" s="4" t="s">
        <v>172</v>
      </c>
      <c r="N168" s="7" t="s">
        <v>197</v>
      </c>
      <c r="O168" s="5" t="s">
        <v>172</v>
      </c>
      <c r="P168" s="7" t="s">
        <v>198</v>
      </c>
      <c r="Q168" s="2" t="s">
        <v>172</v>
      </c>
      <c r="R168" s="4">
        <v>20320</v>
      </c>
      <c r="S168" s="2" t="s">
        <v>199</v>
      </c>
      <c r="T168" s="2" t="s">
        <v>199</v>
      </c>
      <c r="U168" s="2" t="s">
        <v>199</v>
      </c>
      <c r="V168" s="2" t="s">
        <v>199</v>
      </c>
      <c r="W168" s="2" t="s">
        <v>182</v>
      </c>
      <c r="X168" s="2" t="s">
        <v>185</v>
      </c>
      <c r="Y168" s="2" t="s">
        <v>187</v>
      </c>
      <c r="Z168" s="5" t="s">
        <v>200</v>
      </c>
      <c r="AA168" s="5" t="s">
        <v>209</v>
      </c>
      <c r="AB168" s="8">
        <v>0</v>
      </c>
      <c r="AC168" s="5" t="s">
        <v>233</v>
      </c>
      <c r="AD168" s="9" t="s">
        <v>203</v>
      </c>
      <c r="AE168" s="5" t="s">
        <v>204</v>
      </c>
      <c r="AF168" s="5" t="s">
        <v>205</v>
      </c>
      <c r="AG168" s="10">
        <v>44386</v>
      </c>
      <c r="AH168" s="10">
        <v>44386</v>
      </c>
      <c r="AI168" s="11" t="s">
        <v>819</v>
      </c>
    </row>
    <row r="169" spans="1:35" ht="39" customHeight="1" x14ac:dyDescent="0.25">
      <c r="A169" s="2">
        <v>2021</v>
      </c>
      <c r="B169" s="3">
        <v>44287</v>
      </c>
      <c r="C169" s="3">
        <v>44377</v>
      </c>
      <c r="D169" s="4" t="s">
        <v>820</v>
      </c>
      <c r="E169" s="5" t="s">
        <v>191</v>
      </c>
      <c r="F169" s="2" t="s">
        <v>92</v>
      </c>
      <c r="G169" s="4" t="s">
        <v>192</v>
      </c>
      <c r="H169" s="5" t="s">
        <v>193</v>
      </c>
      <c r="I169" s="5" t="s">
        <v>193</v>
      </c>
      <c r="J169" s="2" t="s">
        <v>133</v>
      </c>
      <c r="K169" s="4" t="s">
        <v>821</v>
      </c>
      <c r="L169" s="7" t="s">
        <v>195</v>
      </c>
      <c r="M169" s="4" t="s">
        <v>822</v>
      </c>
      <c r="N169" s="7" t="s">
        <v>197</v>
      </c>
      <c r="O169" s="5" t="s">
        <v>172</v>
      </c>
      <c r="P169" s="7" t="s">
        <v>198</v>
      </c>
      <c r="Q169" s="2" t="s">
        <v>172</v>
      </c>
      <c r="R169" s="4">
        <v>20392</v>
      </c>
      <c r="S169" s="2" t="s">
        <v>199</v>
      </c>
      <c r="T169" s="2" t="s">
        <v>199</v>
      </c>
      <c r="U169" s="2" t="s">
        <v>199</v>
      </c>
      <c r="V169" s="2" t="s">
        <v>199</v>
      </c>
      <c r="W169" s="2" t="s">
        <v>182</v>
      </c>
      <c r="X169" s="2" t="s">
        <v>185</v>
      </c>
      <c r="Y169" s="2" t="s">
        <v>187</v>
      </c>
      <c r="Z169" s="5" t="s">
        <v>200</v>
      </c>
      <c r="AA169" s="4" t="s">
        <v>299</v>
      </c>
      <c r="AB169" s="8">
        <v>0</v>
      </c>
      <c r="AC169" s="4" t="s">
        <v>823</v>
      </c>
      <c r="AD169" s="9" t="s">
        <v>203</v>
      </c>
      <c r="AE169" s="5" t="s">
        <v>204</v>
      </c>
      <c r="AF169" s="5" t="s">
        <v>205</v>
      </c>
      <c r="AG169" s="10">
        <v>44386</v>
      </c>
      <c r="AH169" s="10">
        <v>44386</v>
      </c>
      <c r="AI169" s="11" t="s">
        <v>824</v>
      </c>
    </row>
    <row r="170" spans="1:35" ht="46.5" customHeight="1" x14ac:dyDescent="0.25">
      <c r="A170" s="2">
        <v>2021</v>
      </c>
      <c r="B170" s="3">
        <v>44287</v>
      </c>
      <c r="C170" s="3">
        <v>44377</v>
      </c>
      <c r="D170" s="5" t="s">
        <v>825</v>
      </c>
      <c r="E170" s="5" t="s">
        <v>191</v>
      </c>
      <c r="F170" s="2" t="s">
        <v>92</v>
      </c>
      <c r="G170" s="5" t="s">
        <v>826</v>
      </c>
      <c r="H170" s="4">
        <v>200</v>
      </c>
      <c r="I170" s="5" t="s">
        <v>193</v>
      </c>
      <c r="J170" s="2" t="s">
        <v>126</v>
      </c>
      <c r="K170" s="5" t="s">
        <v>386</v>
      </c>
      <c r="L170" s="7" t="s">
        <v>195</v>
      </c>
      <c r="M170" s="5" t="s">
        <v>172</v>
      </c>
      <c r="N170" s="7" t="s">
        <v>197</v>
      </c>
      <c r="O170" s="5" t="s">
        <v>172</v>
      </c>
      <c r="P170" s="7" t="s">
        <v>198</v>
      </c>
      <c r="Q170" s="2" t="s">
        <v>172</v>
      </c>
      <c r="R170" s="4">
        <v>20200</v>
      </c>
      <c r="S170" s="2" t="s">
        <v>199</v>
      </c>
      <c r="T170" s="2" t="s">
        <v>199</v>
      </c>
      <c r="U170" s="2" t="s">
        <v>199</v>
      </c>
      <c r="V170" s="2" t="s">
        <v>199</v>
      </c>
      <c r="W170" s="2" t="s">
        <v>182</v>
      </c>
      <c r="X170" s="2" t="s">
        <v>185</v>
      </c>
      <c r="Y170" s="2" t="s">
        <v>187</v>
      </c>
      <c r="Z170" s="5" t="s">
        <v>200</v>
      </c>
      <c r="AA170" s="5" t="s">
        <v>209</v>
      </c>
      <c r="AB170" s="8">
        <v>143764</v>
      </c>
      <c r="AC170" s="5" t="s">
        <v>372</v>
      </c>
      <c r="AD170" s="9" t="s">
        <v>203</v>
      </c>
      <c r="AE170" s="5" t="s">
        <v>204</v>
      </c>
      <c r="AF170" s="5" t="s">
        <v>205</v>
      </c>
      <c r="AG170" s="10">
        <v>44386</v>
      </c>
      <c r="AH170" s="10">
        <v>44386</v>
      </c>
      <c r="AI170" s="11" t="s">
        <v>827</v>
      </c>
    </row>
    <row r="171" spans="1:35" ht="63" customHeight="1" x14ac:dyDescent="0.25">
      <c r="A171" s="2">
        <v>2021</v>
      </c>
      <c r="B171" s="3">
        <v>44287</v>
      </c>
      <c r="C171" s="3">
        <v>44377</v>
      </c>
      <c r="D171" s="5" t="s">
        <v>828</v>
      </c>
      <c r="E171" s="5" t="s">
        <v>191</v>
      </c>
      <c r="F171" s="2" t="s">
        <v>92</v>
      </c>
      <c r="G171" s="4" t="s">
        <v>829</v>
      </c>
      <c r="H171" s="5" t="s">
        <v>193</v>
      </c>
      <c r="I171" s="5" t="s">
        <v>193</v>
      </c>
      <c r="J171" s="2" t="s">
        <v>118</v>
      </c>
      <c r="K171" s="4" t="s">
        <v>830</v>
      </c>
      <c r="L171" s="7" t="s">
        <v>195</v>
      </c>
      <c r="M171" s="4" t="s">
        <v>196</v>
      </c>
      <c r="N171" s="7" t="s">
        <v>197</v>
      </c>
      <c r="O171" s="4" t="s">
        <v>196</v>
      </c>
      <c r="P171" s="7" t="s">
        <v>198</v>
      </c>
      <c r="Q171" s="2" t="s">
        <v>172</v>
      </c>
      <c r="R171" s="4">
        <v>20118</v>
      </c>
      <c r="S171" s="2" t="s">
        <v>199</v>
      </c>
      <c r="T171" s="2" t="s">
        <v>199</v>
      </c>
      <c r="U171" s="2" t="s">
        <v>199</v>
      </c>
      <c r="V171" s="2" t="s">
        <v>199</v>
      </c>
      <c r="W171" s="2" t="s">
        <v>182</v>
      </c>
      <c r="X171" s="2" t="s">
        <v>185</v>
      </c>
      <c r="Y171" s="2" t="s">
        <v>187</v>
      </c>
      <c r="Z171" s="5" t="s">
        <v>200</v>
      </c>
      <c r="AA171" s="5" t="s">
        <v>655</v>
      </c>
      <c r="AB171" s="8">
        <f>300*3600</f>
        <v>1080000</v>
      </c>
      <c r="AC171" s="4" t="s">
        <v>831</v>
      </c>
      <c r="AD171" s="9" t="s">
        <v>203</v>
      </c>
      <c r="AE171" s="5" t="s">
        <v>204</v>
      </c>
      <c r="AF171" s="5" t="s">
        <v>205</v>
      </c>
      <c r="AG171" s="10">
        <v>44386</v>
      </c>
      <c r="AH171" s="10">
        <v>44386</v>
      </c>
      <c r="AI171" s="11" t="s">
        <v>832</v>
      </c>
    </row>
    <row r="172" spans="1:35" ht="110.25" customHeight="1" x14ac:dyDescent="0.25">
      <c r="A172" s="2">
        <v>2021</v>
      </c>
      <c r="B172" s="3">
        <v>44287</v>
      </c>
      <c r="C172" s="3">
        <v>44377</v>
      </c>
      <c r="D172" s="5" t="s">
        <v>833</v>
      </c>
      <c r="E172" s="5" t="s">
        <v>191</v>
      </c>
      <c r="F172" s="2" t="s">
        <v>92</v>
      </c>
      <c r="G172" s="5" t="s">
        <v>834</v>
      </c>
      <c r="H172" s="4" t="s">
        <v>193</v>
      </c>
      <c r="I172" s="5" t="s">
        <v>193</v>
      </c>
      <c r="J172" s="2" t="s">
        <v>126</v>
      </c>
      <c r="K172" s="5" t="s">
        <v>835</v>
      </c>
      <c r="L172" s="7" t="s">
        <v>195</v>
      </c>
      <c r="M172" s="5" t="s">
        <v>172</v>
      </c>
      <c r="N172" s="7" t="s">
        <v>197</v>
      </c>
      <c r="O172" s="5" t="s">
        <v>172</v>
      </c>
      <c r="P172" s="7" t="s">
        <v>198</v>
      </c>
      <c r="Q172" s="2" t="s">
        <v>172</v>
      </c>
      <c r="R172" s="4">
        <v>20174</v>
      </c>
      <c r="S172" s="2" t="s">
        <v>199</v>
      </c>
      <c r="T172" s="2" t="s">
        <v>199</v>
      </c>
      <c r="U172" s="2" t="s">
        <v>199</v>
      </c>
      <c r="V172" s="2" t="s">
        <v>199</v>
      </c>
      <c r="W172" s="2" t="s">
        <v>182</v>
      </c>
      <c r="X172" s="2" t="s">
        <v>185</v>
      </c>
      <c r="Y172" s="2" t="s">
        <v>187</v>
      </c>
      <c r="Z172" s="5" t="s">
        <v>200</v>
      </c>
      <c r="AA172" s="5" t="s">
        <v>836</v>
      </c>
      <c r="AB172" s="8">
        <f>258.33*1050</f>
        <v>271246.5</v>
      </c>
      <c r="AC172" s="5" t="s">
        <v>837</v>
      </c>
      <c r="AD172" s="9" t="s">
        <v>203</v>
      </c>
      <c r="AE172" s="5" t="s">
        <v>204</v>
      </c>
      <c r="AF172" s="5" t="s">
        <v>205</v>
      </c>
      <c r="AG172" s="10">
        <v>44386</v>
      </c>
      <c r="AH172" s="10">
        <v>44386</v>
      </c>
      <c r="AI172" s="11" t="s">
        <v>838</v>
      </c>
    </row>
    <row r="173" spans="1:35" ht="39.75" customHeight="1" x14ac:dyDescent="0.25">
      <c r="A173" s="2">
        <v>2021</v>
      </c>
      <c r="B173" s="3">
        <v>44287</v>
      </c>
      <c r="C173" s="3">
        <v>44377</v>
      </c>
      <c r="D173" s="5" t="s">
        <v>839</v>
      </c>
      <c r="E173" s="5" t="s">
        <v>191</v>
      </c>
      <c r="F173" s="2" t="s">
        <v>111</v>
      </c>
      <c r="G173" s="5" t="s">
        <v>840</v>
      </c>
      <c r="H173" s="5" t="s">
        <v>193</v>
      </c>
      <c r="I173" s="5" t="s">
        <v>193</v>
      </c>
      <c r="J173" s="2" t="s">
        <v>126</v>
      </c>
      <c r="K173" s="5" t="s">
        <v>841</v>
      </c>
      <c r="L173" s="7" t="s">
        <v>195</v>
      </c>
      <c r="M173" s="4" t="s">
        <v>172</v>
      </c>
      <c r="N173" s="7" t="s">
        <v>197</v>
      </c>
      <c r="O173" s="5" t="s">
        <v>172</v>
      </c>
      <c r="P173" s="7" t="s">
        <v>198</v>
      </c>
      <c r="Q173" s="2" t="s">
        <v>172</v>
      </c>
      <c r="R173" s="4">
        <v>20280</v>
      </c>
      <c r="S173" s="2" t="s">
        <v>199</v>
      </c>
      <c r="T173" s="2" t="s">
        <v>199</v>
      </c>
      <c r="U173" s="2" t="s">
        <v>199</v>
      </c>
      <c r="V173" s="2" t="s">
        <v>199</v>
      </c>
      <c r="W173" s="2" t="s">
        <v>182</v>
      </c>
      <c r="X173" s="2" t="s">
        <v>185</v>
      </c>
      <c r="Y173" s="2" t="s">
        <v>187</v>
      </c>
      <c r="Z173" s="5" t="s">
        <v>200</v>
      </c>
      <c r="AA173" s="5" t="s">
        <v>209</v>
      </c>
      <c r="AB173" s="8">
        <v>0</v>
      </c>
      <c r="AC173" s="5" t="s">
        <v>372</v>
      </c>
      <c r="AD173" s="9" t="s">
        <v>203</v>
      </c>
      <c r="AE173" s="5" t="s">
        <v>204</v>
      </c>
      <c r="AF173" s="5" t="s">
        <v>205</v>
      </c>
      <c r="AG173" s="10">
        <v>44386</v>
      </c>
      <c r="AH173" s="10">
        <v>44386</v>
      </c>
      <c r="AI173" s="11" t="s">
        <v>842</v>
      </c>
    </row>
    <row r="174" spans="1:35" ht="69.75" customHeight="1" x14ac:dyDescent="0.25">
      <c r="A174" s="2">
        <v>2021</v>
      </c>
      <c r="B174" s="3">
        <v>44287</v>
      </c>
      <c r="C174" s="3">
        <v>44377</v>
      </c>
      <c r="D174" s="5" t="s">
        <v>843</v>
      </c>
      <c r="E174" s="5" t="s">
        <v>191</v>
      </c>
      <c r="F174" s="2" t="s">
        <v>92</v>
      </c>
      <c r="G174" s="5" t="s">
        <v>844</v>
      </c>
      <c r="H174" s="5">
        <v>633</v>
      </c>
      <c r="I174" s="5" t="s">
        <v>193</v>
      </c>
      <c r="J174" s="2" t="s">
        <v>126</v>
      </c>
      <c r="K174" s="5" t="s">
        <v>845</v>
      </c>
      <c r="L174" s="7" t="s">
        <v>195</v>
      </c>
      <c r="M174" s="4" t="s">
        <v>196</v>
      </c>
      <c r="N174" s="7" t="s">
        <v>197</v>
      </c>
      <c r="O174" s="5" t="s">
        <v>172</v>
      </c>
      <c r="P174" s="7" t="s">
        <v>198</v>
      </c>
      <c r="Q174" s="2" t="s">
        <v>172</v>
      </c>
      <c r="R174" s="4">
        <v>20150</v>
      </c>
      <c r="S174" s="2" t="s">
        <v>199</v>
      </c>
      <c r="T174" s="2" t="s">
        <v>199</v>
      </c>
      <c r="U174" s="2" t="s">
        <v>199</v>
      </c>
      <c r="V174" s="2" t="s">
        <v>199</v>
      </c>
      <c r="W174" s="2" t="s">
        <v>182</v>
      </c>
      <c r="X174" s="2" t="s">
        <v>185</v>
      </c>
      <c r="Y174" s="2" t="s">
        <v>187</v>
      </c>
      <c r="Z174" s="5" t="s">
        <v>200</v>
      </c>
      <c r="AA174" s="5" t="s">
        <v>655</v>
      </c>
      <c r="AB174" s="8">
        <f>258.8*1450</f>
        <v>375260</v>
      </c>
      <c r="AC174" s="5" t="s">
        <v>846</v>
      </c>
      <c r="AD174" s="9" t="s">
        <v>203</v>
      </c>
      <c r="AE174" s="5" t="s">
        <v>204</v>
      </c>
      <c r="AF174" s="5" t="s">
        <v>205</v>
      </c>
      <c r="AG174" s="10">
        <v>44386</v>
      </c>
      <c r="AH174" s="10">
        <v>44386</v>
      </c>
      <c r="AI174" s="11" t="s">
        <v>847</v>
      </c>
    </row>
    <row r="175" spans="1:35" ht="39" customHeight="1" x14ac:dyDescent="0.25">
      <c r="A175" s="2">
        <v>2021</v>
      </c>
      <c r="B175" s="3">
        <v>44287</v>
      </c>
      <c r="C175" s="3">
        <v>44377</v>
      </c>
      <c r="D175" s="4" t="s">
        <v>848</v>
      </c>
      <c r="E175" s="5" t="s">
        <v>191</v>
      </c>
      <c r="F175" s="2" t="s">
        <v>92</v>
      </c>
      <c r="G175" s="4" t="s">
        <v>192</v>
      </c>
      <c r="H175" s="5" t="s">
        <v>193</v>
      </c>
      <c r="I175" s="5" t="s">
        <v>193</v>
      </c>
      <c r="J175" s="2" t="s">
        <v>125</v>
      </c>
      <c r="K175" s="4" t="s">
        <v>849</v>
      </c>
      <c r="L175" s="7" t="s">
        <v>850</v>
      </c>
      <c r="M175" s="4" t="s">
        <v>849</v>
      </c>
      <c r="N175" s="7" t="s">
        <v>660</v>
      </c>
      <c r="O175" s="5" t="s">
        <v>661</v>
      </c>
      <c r="P175" s="7" t="s">
        <v>198</v>
      </c>
      <c r="Q175" s="2" t="s">
        <v>172</v>
      </c>
      <c r="R175" s="4">
        <v>20126</v>
      </c>
      <c r="S175" s="2" t="s">
        <v>199</v>
      </c>
      <c r="T175" s="2" t="s">
        <v>199</v>
      </c>
      <c r="U175" s="2" t="s">
        <v>199</v>
      </c>
      <c r="V175" s="2" t="s">
        <v>199</v>
      </c>
      <c r="W175" s="2" t="s">
        <v>182</v>
      </c>
      <c r="X175" s="2" t="s">
        <v>185</v>
      </c>
      <c r="Y175" s="2" t="s">
        <v>187</v>
      </c>
      <c r="Z175" s="5" t="s">
        <v>200</v>
      </c>
      <c r="AA175" s="4" t="s">
        <v>299</v>
      </c>
      <c r="AB175" s="8">
        <v>86000</v>
      </c>
      <c r="AC175" s="4" t="s">
        <v>851</v>
      </c>
      <c r="AD175" s="9" t="s">
        <v>203</v>
      </c>
      <c r="AE175" s="5" t="s">
        <v>204</v>
      </c>
      <c r="AF175" s="5" t="s">
        <v>205</v>
      </c>
      <c r="AG175" s="10">
        <v>44386</v>
      </c>
      <c r="AH175" s="10">
        <v>44386</v>
      </c>
      <c r="AI175" s="11" t="s">
        <v>852</v>
      </c>
    </row>
  </sheetData>
  <mergeCells count="7">
    <mergeCell ref="A6:AI6"/>
    <mergeCell ref="A2:C2"/>
    <mergeCell ref="D2:F2"/>
    <mergeCell ref="G2:I2"/>
    <mergeCell ref="A3:C3"/>
    <mergeCell ref="D3:F3"/>
    <mergeCell ref="G3:I3"/>
  </mergeCells>
  <dataValidations count="6">
    <dataValidation type="list" allowBlank="1" showErrorMessage="1" sqref="F8:F175" xr:uid="{00000000-0002-0000-0000-000000000000}">
      <formula1>Hidden_15</formula1>
    </dataValidation>
    <dataValidation type="list" allowBlank="1" showErrorMessage="1" sqref="J8:J175" xr:uid="{00000000-0002-0000-0000-000001000000}">
      <formula1>Hidden_29</formula1>
    </dataValidation>
    <dataValidation type="list" allowBlank="1" showErrorMessage="1" sqref="Q8:Q175" xr:uid="{00000000-0002-0000-0000-000002000000}">
      <formula1>Hidden_316</formula1>
    </dataValidation>
    <dataValidation type="list" allowBlank="1" showErrorMessage="1" sqref="W8:W175" xr:uid="{00000000-0002-0000-0000-000003000000}">
      <formula1>Hidden_422</formula1>
    </dataValidation>
    <dataValidation type="list" allowBlank="1" showErrorMessage="1" sqref="X8:X175" xr:uid="{00000000-0002-0000-0000-000004000000}">
      <formula1>Hidden_523</formula1>
    </dataValidation>
    <dataValidation type="list" allowBlank="1" showErrorMessage="1" sqref="Y8:Y175" xr:uid="{00000000-0002-0000-0000-000005000000}">
      <formula1>Hidden_624</formula1>
    </dataValidation>
  </dataValidations>
  <hyperlinks>
    <hyperlink ref="AD8" r:id="rId1" xr:uid="{AB4AF573-A0CF-4DC1-83FB-34EA0392A3FF}"/>
    <hyperlink ref="AD9" r:id="rId2" xr:uid="{9D3A40F6-5F18-414C-9C1A-045725E83B7C}"/>
    <hyperlink ref="AD10" r:id="rId3" xr:uid="{FDCBD9B2-3512-41BC-B09A-C2803990CAB1}"/>
    <hyperlink ref="AD11" r:id="rId4" xr:uid="{10D9EE04-0EBC-44BD-9BF6-5EE1E0144FFA}"/>
    <hyperlink ref="AD12:AD14" r:id="rId5" display="https://is.gd/AxEKAK" xr:uid="{0ACD8621-5DD3-4486-AE91-DFB288C65F92}"/>
    <hyperlink ref="AD15" r:id="rId6" xr:uid="{F6C350FF-7EBF-4B48-B94F-34C2D83E87F8}"/>
    <hyperlink ref="AD16" r:id="rId7" xr:uid="{23759186-5D1F-489C-99A6-CDC025401A1F}"/>
    <hyperlink ref="AD17" r:id="rId8" xr:uid="{FE3CC225-F559-404D-B168-46D2606CFCD2}"/>
    <hyperlink ref="AD23" r:id="rId9" xr:uid="{75AFAC40-80D8-415C-A054-E38943A4D6EE}"/>
    <hyperlink ref="AD18:AD20" r:id="rId10" display="https://is.gd/AxEKAK" xr:uid="{D91E1A0D-67DD-4308-AF26-48A6EFF8AF88}"/>
    <hyperlink ref="AD24:AD26" r:id="rId11" display="https://is.gd/AxEKAK" xr:uid="{ED61E069-5776-483C-A9F5-08A1CD4FA40D}"/>
    <hyperlink ref="AD21" r:id="rId12" xr:uid="{522A562A-99B4-4B91-865B-FAB2845676E7}"/>
    <hyperlink ref="AD27" r:id="rId13" xr:uid="{6AFA54A4-C9BA-4C10-B79F-C204BB42311C}"/>
    <hyperlink ref="AD22" r:id="rId14" xr:uid="{B9082DD8-5D16-433E-882E-D8FC5BE10BCE}"/>
    <hyperlink ref="AD28" r:id="rId15" xr:uid="{BB400873-9138-4F60-A9A7-AB2743A7660F}"/>
    <hyperlink ref="AD29" r:id="rId16" xr:uid="{D91DA5CD-CB52-4869-A1F9-95C43BE3D477}"/>
    <hyperlink ref="AD30:AD32" r:id="rId17" display="https://is.gd/AxEKAK" xr:uid="{BA162B12-8F9B-47A2-9B9E-4DEEBFF26B64}"/>
    <hyperlink ref="AD33" r:id="rId18" xr:uid="{0330E937-979B-4286-BC61-A128A524982C}"/>
    <hyperlink ref="AD34" r:id="rId19" xr:uid="{0D2E1200-69DE-468F-9566-93B32C26D219}"/>
    <hyperlink ref="AD35" r:id="rId20" xr:uid="{7F072398-BD7E-442E-AAEA-F7EAF93E0F23}"/>
    <hyperlink ref="AD36" r:id="rId21" xr:uid="{30A0EBF7-37D9-4DE6-B9F9-8AC3DA685019}"/>
    <hyperlink ref="AD37" r:id="rId22" xr:uid="{8D19D3F3-D1C9-4C9B-9834-89B2F9CC5946}"/>
    <hyperlink ref="AD38:AD40" r:id="rId23" display="https://is.gd/AxEKAK" xr:uid="{A7CC1BDF-ADBA-4100-A5D8-0706F238EB63}"/>
    <hyperlink ref="AD41" r:id="rId24" xr:uid="{56C02E02-2793-4C3A-A3E3-CED45A821FDE}"/>
    <hyperlink ref="AD42" r:id="rId25" xr:uid="{8B7A3ABB-72A4-43CA-86B6-966AEE636F0E}"/>
    <hyperlink ref="AD43" r:id="rId26" xr:uid="{3CDE6BAD-693B-4462-9B8E-2261D75A9860}"/>
    <hyperlink ref="AD49" r:id="rId27" xr:uid="{FBDA2376-243B-41F5-AC24-3FD2C85F920A}"/>
    <hyperlink ref="AD44:AD46" r:id="rId28" display="https://is.gd/AxEKAK" xr:uid="{FA914EE2-2DB3-418F-A744-D7132CAF90A7}"/>
    <hyperlink ref="AD47" r:id="rId29" xr:uid="{CA4FBE58-7AF4-4362-86D0-4255DE6555E6}"/>
    <hyperlink ref="AD48" r:id="rId30" xr:uid="{ED2664F9-B91D-417D-9D51-4961AC3636A5}"/>
    <hyperlink ref="AD50" r:id="rId31" xr:uid="{C792DB04-7E54-4667-99D2-D9910453A30B}"/>
    <hyperlink ref="AD89" r:id="rId32" xr:uid="{0A1D7145-2F57-4CAE-BF9A-E3DBD5DAA400}"/>
    <hyperlink ref="AD51:AD53" r:id="rId33" display="https://is.gd/AxEKAK" xr:uid="{1E5EC028-3348-40A6-955F-74232E872479}"/>
    <hyperlink ref="AD90:AD92" r:id="rId34" display="https://is.gd/AxEKAK" xr:uid="{2C2DE02E-C2DD-4706-A39C-35EA48FE4C5B}"/>
    <hyperlink ref="AD54" r:id="rId35" xr:uid="{F580ED10-D814-4D52-976C-B748627D70BB}"/>
    <hyperlink ref="AD93" r:id="rId36" xr:uid="{522B7721-040E-41C5-AA0E-920C67DDAF30}"/>
    <hyperlink ref="AD55" r:id="rId37" xr:uid="{0BA8E5BA-F7C7-4618-9599-8B8B7DC54B02}"/>
    <hyperlink ref="AD94" r:id="rId38" xr:uid="{D0F897F8-59E3-44F9-A400-4A36DA711959}"/>
    <hyperlink ref="AD56" r:id="rId39" xr:uid="{7BD96100-8662-482F-9ADA-C14C25336EF1}"/>
    <hyperlink ref="AD95" r:id="rId40" xr:uid="{F4713A93-A390-455F-9EB4-942380181BA3}"/>
    <hyperlink ref="AD62" r:id="rId41" xr:uid="{7400CB1C-3A57-4A78-9498-B6813021964C}"/>
    <hyperlink ref="AD57:AD59" r:id="rId42" display="https://is.gd/AxEKAK" xr:uid="{0775E7F6-02D4-407C-B6A0-A2CC1AD2F5DF}"/>
    <hyperlink ref="AD96:AD97" r:id="rId43" display="https://is.gd/AxEKAK" xr:uid="{6EBC1322-C1CF-438B-973D-383C2B588861}"/>
    <hyperlink ref="AD63:AD65" r:id="rId44" display="https://is.gd/AxEKAK" xr:uid="{71611350-2D7F-4A61-9DA1-79212B6B392A}"/>
    <hyperlink ref="AD60" r:id="rId45" xr:uid="{3EA3E5DF-F828-4835-A0FD-74C4916462B4}"/>
    <hyperlink ref="AD66" r:id="rId46" xr:uid="{269B5BFB-3A91-43BC-957E-AB315CD1D297}"/>
    <hyperlink ref="AD61" r:id="rId47" xr:uid="{A79D6F84-7966-4CFB-BEA2-152A1BC57B95}"/>
    <hyperlink ref="AD67" r:id="rId48" xr:uid="{A527EB7A-13D5-405B-AE59-93D34EDE32B8}"/>
    <hyperlink ref="AD68" r:id="rId49" xr:uid="{83C3ACFA-B7F1-4C0C-8D26-BC541CFAB0D3}"/>
    <hyperlink ref="AD69:AD71" r:id="rId50" display="https://is.gd/AxEKAK" xr:uid="{DE3BCED9-9C07-4F84-9CBC-883D07ED056A}"/>
    <hyperlink ref="AD72" r:id="rId51" xr:uid="{C217EC98-0A7B-4C31-83FE-5FC44DC0D24E}"/>
    <hyperlink ref="AD73" r:id="rId52" xr:uid="{FB79F66C-D81A-4A77-A217-C68DF2C81B4E}"/>
    <hyperlink ref="AD74" r:id="rId53" xr:uid="{5B8C9D39-00A3-4B87-AB38-4E86377A6767}"/>
    <hyperlink ref="AD75" r:id="rId54" xr:uid="{80EDFB37-66C4-4999-9094-E69F6D3F21FA}"/>
    <hyperlink ref="AD76" r:id="rId55" xr:uid="{DF1F66CB-22B2-4B0B-97BF-292EED8CFDC3}"/>
    <hyperlink ref="AD77:AD79" r:id="rId56" display="https://is.gd/AxEKAK" xr:uid="{EB06B563-4717-4D39-AFC1-2F6CDED12941}"/>
    <hyperlink ref="AD80" r:id="rId57" xr:uid="{6E507F00-185A-4538-8199-3EBC3CB87038}"/>
    <hyperlink ref="AD81" r:id="rId58" xr:uid="{86FD61D8-DE4A-49E2-AB7A-A567105CE86F}"/>
    <hyperlink ref="AD82" r:id="rId59" xr:uid="{976BF8BD-79C3-4C03-B21B-E7F1AB3AFDEF}"/>
    <hyperlink ref="AD88" r:id="rId60" xr:uid="{93A1B359-8CA9-4DCF-B6D0-A5AE45572180}"/>
    <hyperlink ref="AD83:AD85" r:id="rId61" display="https://is.gd/AxEKAK" xr:uid="{1FD5B310-A5C9-4751-95C4-318958A99C1D}"/>
    <hyperlink ref="AD86" r:id="rId62" xr:uid="{41AECD24-F445-480D-B2E6-BB27FE8F5C1D}"/>
    <hyperlink ref="AD87" r:id="rId63" xr:uid="{D1D60457-AB21-4560-8635-D6D71841A746}"/>
    <hyperlink ref="AD98" r:id="rId64" xr:uid="{ED33CDA6-50EA-4181-91DC-E79A6C23D073}"/>
    <hyperlink ref="AD99:AD101" r:id="rId65" display="https://is.gd/AxEKAK" xr:uid="{4A56F65A-CF6C-4A6A-A802-BE024A1CD1F0}"/>
    <hyperlink ref="AD102" r:id="rId66" xr:uid="{4B845296-2A94-403B-862E-6C67BED5DEF7}"/>
    <hyperlink ref="AD103" r:id="rId67" xr:uid="{78BFBCC6-A41F-4C2F-95DC-D8A34CFF20C8}"/>
    <hyperlink ref="AD104" r:id="rId68" xr:uid="{68E26BA8-8FFE-4744-B2E8-08B9CDD3A143}"/>
    <hyperlink ref="AD110" r:id="rId69" xr:uid="{FC01455B-2D83-4DA2-9941-D00D4A0A7CC8}"/>
    <hyperlink ref="AD105:AD107" r:id="rId70" display="https://is.gd/AxEKAK" xr:uid="{71049FB1-8188-4B3B-9BC0-0BEF3959D055}"/>
    <hyperlink ref="AD111:AD113" r:id="rId71" display="https://is.gd/AxEKAK" xr:uid="{F076B954-47A8-4EC0-A92C-BCDA8D532D02}"/>
    <hyperlink ref="AD108" r:id="rId72" xr:uid="{0CE56834-D108-4FFC-B2E3-425C77739188}"/>
    <hyperlink ref="AD114" r:id="rId73" xr:uid="{0B398CF2-B06D-4AFB-9721-AD48B0A24EE6}"/>
    <hyperlink ref="AD109" r:id="rId74" xr:uid="{393079B7-1EF2-434C-AC10-D810DBA5B150}"/>
    <hyperlink ref="AD115" r:id="rId75" xr:uid="{91EFFD19-78B2-49A4-9958-13661C4B3CC5}"/>
    <hyperlink ref="AD116" r:id="rId76" xr:uid="{6DBC8331-89DC-4FA3-A83C-30A243700EA7}"/>
    <hyperlink ref="AD117:AD119" r:id="rId77" display="https://is.gd/AxEKAK" xr:uid="{CED1774C-C79A-42C2-86B2-B8F43470080D}"/>
    <hyperlink ref="AD120" r:id="rId78" xr:uid="{E5B512B7-AE08-4E37-928B-12D79CCE43DA}"/>
    <hyperlink ref="AD121" r:id="rId79" xr:uid="{11485114-1710-4237-A641-57A148C06194}"/>
    <hyperlink ref="AD122" r:id="rId80" xr:uid="{5CC63970-3084-4028-B487-4EDFAB847446}"/>
    <hyperlink ref="AD123" r:id="rId81" xr:uid="{CBD13F57-0283-47C3-A617-A27D7B782B61}"/>
    <hyperlink ref="AD124" r:id="rId82" xr:uid="{AD7CD3C7-E743-4DF7-956C-D960DC4C55F1}"/>
    <hyperlink ref="AD125:AD127" r:id="rId83" display="https://is.gd/AxEKAK" xr:uid="{AFFA0CB7-5C3C-49CD-BB46-E3BE3ED90FF5}"/>
    <hyperlink ref="AD128" r:id="rId84" xr:uid="{F6BFA1B7-CA91-4C1D-86DA-B982B0C53EB8}"/>
    <hyperlink ref="AD129" r:id="rId85" xr:uid="{E4BBD6A2-5DEA-4502-A228-7AD56D02BD1E}"/>
    <hyperlink ref="AD130" r:id="rId86" xr:uid="{A4F5D68C-047E-40A3-820C-46FE29A71AB9}"/>
    <hyperlink ref="AD136" r:id="rId87" xr:uid="{56110F95-DF0F-4E83-B062-A24EFD36CA50}"/>
    <hyperlink ref="AD131:AD133" r:id="rId88" display="https://is.gd/AxEKAK" xr:uid="{F70F1C8A-C43A-4CFC-99B5-E8ED68C00DB8}"/>
    <hyperlink ref="AD134" r:id="rId89" xr:uid="{B33155FF-AC86-464D-A0BC-35A9FE599547}"/>
    <hyperlink ref="AD135" r:id="rId90" xr:uid="{02C6E8D9-18ED-4E73-A0A1-72605CDC42D6}"/>
    <hyperlink ref="AD137" r:id="rId91" xr:uid="{064A273F-D8B0-4E67-9493-91895A549679}"/>
    <hyperlink ref="AD138:AD140" r:id="rId92" display="https://is.gd/AxEKAK" xr:uid="{BE1E0DF5-D1A7-4ED9-AEA7-4D8F1AABFC5A}"/>
    <hyperlink ref="AD141" r:id="rId93" xr:uid="{8AF0C102-9AF5-43A2-96D5-4D4E41B71712}"/>
    <hyperlink ref="AD142" r:id="rId94" xr:uid="{32AD661D-A758-4BF5-815F-70A287816E06}"/>
    <hyperlink ref="AD143" r:id="rId95" xr:uid="{5C08FE90-A71D-4DD1-985F-0166B59CB7A1}"/>
    <hyperlink ref="AD144:AD146" r:id="rId96" display="https://is.gd/AxEKAK" xr:uid="{B90CF644-5CFE-4B1C-8757-EBE11FEB6F13}"/>
    <hyperlink ref="AD147" r:id="rId97" xr:uid="{5BF82EEE-9726-48C6-8FCA-45A24A14FC03}"/>
    <hyperlink ref="AD148:AD150" r:id="rId98" display="https://is.gd/AxEKAK" xr:uid="{CCB45E13-C179-4E7E-980D-1482DC5213BF}"/>
    <hyperlink ref="AD151" r:id="rId99" xr:uid="{043B4234-CB20-4FCF-B50D-24EC7FA40C36}"/>
    <hyperlink ref="AD152" r:id="rId100" xr:uid="{7E8CD792-AC1D-4400-A072-C940F4DA5047}"/>
    <hyperlink ref="AD153" r:id="rId101" xr:uid="{B2582618-268E-4212-8BAD-E55611F269F3}"/>
    <hyperlink ref="AD159" r:id="rId102" xr:uid="{B7321F42-29EB-4048-9922-7E8FEC9A0229}"/>
    <hyperlink ref="AD154:AD156" r:id="rId103" display="https://is.gd/AxEKAK" xr:uid="{719EA180-98DF-4F9D-9F39-251E34D43E78}"/>
    <hyperlink ref="AD160:AD162" r:id="rId104" display="https://is.gd/AxEKAK" xr:uid="{1681AAE9-CDCF-4719-8B5E-5E2CCC8B81C8}"/>
    <hyperlink ref="AD157" r:id="rId105" xr:uid="{77C2C87F-2C44-400D-BF53-E480086FC523}"/>
    <hyperlink ref="AD163" r:id="rId106" xr:uid="{AB766722-CA69-4437-875E-2EDEB7B095FC}"/>
    <hyperlink ref="AD158" r:id="rId107" xr:uid="{DA787290-E6A5-4409-8B92-6A2A65BC0EB3}"/>
    <hyperlink ref="AD164" r:id="rId108" xr:uid="{32A2FC34-A5FD-4290-A393-6F822249E9A4}"/>
    <hyperlink ref="AD165" r:id="rId109" xr:uid="{66C61609-6435-457C-A95B-83A3A8BD0714}"/>
    <hyperlink ref="AD166:AD168" r:id="rId110" display="https://is.gd/AxEKAK" xr:uid="{14BA5E7D-D1F6-4C7B-AF23-211C726385C6}"/>
    <hyperlink ref="AD169" r:id="rId111" xr:uid="{0400F89F-6A4E-45B8-9102-FA20F8A515B4}"/>
    <hyperlink ref="AD170" r:id="rId112" xr:uid="{7FE96925-BDE5-4883-953A-47FE36B44058}"/>
    <hyperlink ref="AD171" r:id="rId113" xr:uid="{31404A43-5E41-46E0-8358-2DE569BC08F9}"/>
    <hyperlink ref="AD172" r:id="rId114" xr:uid="{3C725BCF-2AD8-4F67-B95D-BEA9D5801E7F}"/>
    <hyperlink ref="AD173" r:id="rId115" xr:uid="{BA9CEF33-465F-4346-913F-F0CE2AF3C67A}"/>
    <hyperlink ref="AD174:AD175" r:id="rId116" display="https://is.gd/AxEKAK" xr:uid="{3288F258-0FB0-4D94-BC83-2BA3717DB7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ccapama</cp:lastModifiedBy>
  <dcterms:created xsi:type="dcterms:W3CDTF">2021-04-12T13:32:24Z</dcterms:created>
  <dcterms:modified xsi:type="dcterms:W3CDTF">2021-07-13T15:49:31Z</dcterms:modified>
</cp:coreProperties>
</file>